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Files\ACBL\2017-08 Board Report\"/>
    </mc:Choice>
  </mc:AlternateContent>
  <bookViews>
    <workbookView xWindow="0" yWindow="465" windowWidth="38400" windowHeight="21060" tabRatio="500"/>
  </bookViews>
  <sheets>
    <sheet name="budget" sheetId="1" r:id="rId1"/>
  </sheets>
  <definedNames>
    <definedName name="_players">budget!#REF!</definedName>
    <definedName name="_teams">budget!$D$26</definedName>
    <definedName name="_xlnm.Print_Area" localSheetId="0">budget!$A$1:$Q$45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0" i="1" l="1"/>
  <c r="M41" i="1"/>
  <c r="M42" i="1"/>
  <c r="N42" i="1"/>
  <c r="M43" i="1"/>
  <c r="N43" i="1"/>
  <c r="M44" i="1"/>
  <c r="N44" i="1"/>
  <c r="N38" i="1"/>
  <c r="O38" i="1"/>
  <c r="N12" i="1"/>
  <c r="N13" i="1"/>
  <c r="M14" i="1"/>
  <c r="N14" i="1"/>
  <c r="M15" i="1"/>
  <c r="N15" i="1"/>
  <c r="M16" i="1"/>
  <c r="N16" i="1"/>
  <c r="M17" i="1"/>
  <c r="N17" i="1"/>
  <c r="M18" i="1"/>
  <c r="N18" i="1"/>
  <c r="N11" i="1"/>
  <c r="P11" i="1"/>
  <c r="O11" i="1"/>
  <c r="N9" i="1"/>
  <c r="P9" i="1"/>
  <c r="O9" i="1"/>
  <c r="N23" i="1"/>
  <c r="N26" i="1"/>
  <c r="N8" i="1"/>
  <c r="P8" i="1"/>
  <c r="O8" i="1"/>
  <c r="N29" i="1"/>
  <c r="N30" i="1"/>
  <c r="N31" i="1"/>
  <c r="N32" i="1"/>
  <c r="N33" i="1"/>
  <c r="N34" i="1"/>
  <c r="N35" i="1"/>
  <c r="N36" i="1"/>
  <c r="N28" i="1"/>
  <c r="N7" i="1"/>
  <c r="P7" i="1"/>
  <c r="O7" i="1"/>
  <c r="N5" i="1"/>
  <c r="P5" i="1"/>
  <c r="O5" i="1"/>
  <c r="H40" i="1"/>
  <c r="H41" i="1"/>
  <c r="H42" i="1"/>
  <c r="I42" i="1"/>
  <c r="H43" i="1"/>
  <c r="I43" i="1"/>
  <c r="H44" i="1"/>
  <c r="I44" i="1"/>
  <c r="I38" i="1"/>
  <c r="J38" i="1"/>
  <c r="I12" i="1"/>
  <c r="I13" i="1"/>
  <c r="H14" i="1"/>
  <c r="I14" i="1"/>
  <c r="H15" i="1"/>
  <c r="I15" i="1"/>
  <c r="H16" i="1"/>
  <c r="I16" i="1"/>
  <c r="H17" i="1"/>
  <c r="I17" i="1"/>
  <c r="H18" i="1"/>
  <c r="I18" i="1"/>
  <c r="I11" i="1"/>
  <c r="K11" i="1"/>
  <c r="J11" i="1"/>
  <c r="I9" i="1"/>
  <c r="K9" i="1"/>
  <c r="J9" i="1"/>
  <c r="I23" i="1"/>
  <c r="I26" i="1"/>
  <c r="I8" i="1"/>
  <c r="K8" i="1"/>
  <c r="J8" i="1"/>
  <c r="I29" i="1"/>
  <c r="I30" i="1"/>
  <c r="I31" i="1"/>
  <c r="I32" i="1"/>
  <c r="I33" i="1"/>
  <c r="I34" i="1"/>
  <c r="I35" i="1"/>
  <c r="I36" i="1"/>
  <c r="I28" i="1"/>
  <c r="I7" i="1"/>
  <c r="K7" i="1"/>
  <c r="J7" i="1"/>
  <c r="I5" i="1"/>
  <c r="K5" i="1"/>
  <c r="J5" i="1"/>
  <c r="I27" i="1"/>
  <c r="I25" i="1"/>
  <c r="I20" i="1"/>
  <c r="H9" i="1"/>
  <c r="H8" i="1"/>
  <c r="H7" i="1"/>
  <c r="N25" i="1"/>
  <c r="N27" i="1"/>
  <c r="N20" i="1"/>
  <c r="M9" i="1"/>
  <c r="M8" i="1"/>
  <c r="M7" i="1"/>
</calcChain>
</file>

<file path=xl/sharedStrings.xml><?xml version="1.0" encoding="utf-8"?>
<sst xmlns="http://schemas.openxmlformats.org/spreadsheetml/2006/main" count="83" uniqueCount="54">
  <si>
    <t>Qty.</t>
  </si>
  <si>
    <t>BBO hosting</t>
  </si>
  <si>
    <t>Scholarships</t>
  </si>
  <si>
    <t>Teams</t>
  </si>
  <si>
    <t>2nd place</t>
  </si>
  <si>
    <t>3rd place</t>
  </si>
  <si>
    <t>4th place</t>
  </si>
  <si>
    <t>Individual</t>
  </si>
  <si>
    <t>Winner</t>
  </si>
  <si>
    <t>Team creation Support</t>
  </si>
  <si>
    <t>Total Annual Investment</t>
  </si>
  <si>
    <t>TD (2 sessions)</t>
  </si>
  <si>
    <t>Airfare subsidy</t>
  </si>
  <si>
    <t>Hotel, 4 nights</t>
  </si>
  <si>
    <t>Coaches:</t>
  </si>
  <si>
    <t>Assume 25% player coaches</t>
  </si>
  <si>
    <t>Collegiate Competition</t>
  </si>
  <si>
    <t>Proctors for last round</t>
  </si>
  <si>
    <t>Players:</t>
  </si>
  <si>
    <t>Total ($)</t>
  </si>
  <si>
    <t>Unit ($)</t>
  </si>
  <si>
    <t>Educational Foundation Total</t>
  </si>
  <si>
    <t>ACBL Total</t>
  </si>
  <si>
    <t>Unit Total</t>
  </si>
  <si>
    <t>ED. F.</t>
  </si>
  <si>
    <t>UNIT</t>
  </si>
  <si>
    <t>ACBL</t>
  </si>
  <si>
    <t>Coach Stipend (commit to 10+ students)</t>
  </si>
  <si>
    <t>Bonus stipend for reaching 20 students</t>
  </si>
  <si>
    <t>ACBL Junior Membership ($5 refunded)</t>
  </si>
  <si>
    <t>Trip prizes to Atlanta</t>
  </si>
  <si>
    <t>TD (6 sessions x 2)</t>
  </si>
  <si>
    <t>Per-diem, 4 days</t>
  </si>
  <si>
    <t>Unit volunteer expected</t>
  </si>
  <si>
    <t>No cost expected</t>
  </si>
  <si>
    <t>Bridge Bowl (Atlanta)</t>
  </si>
  <si>
    <t>Online Tournament (Spring 2018)</t>
  </si>
  <si>
    <t xml:space="preserve"> </t>
  </si>
  <si>
    <t>Bonus for 2018 Bridge Bowl participation</t>
  </si>
  <si>
    <t>5 players per team + coach</t>
  </si>
  <si>
    <t>$80 per person, double occupancy</t>
  </si>
  <si>
    <t>College bridge kit for 16 players</t>
  </si>
  <si>
    <t>Bonus for 30 more students (50+)</t>
  </si>
  <si>
    <t>TD Support for College clubs</t>
  </si>
  <si>
    <t>estimate: 50% send a team</t>
  </si>
  <si>
    <t>Estimate: 4 hours per college</t>
  </si>
  <si>
    <t>estimate: 50% reach 20+ students</t>
  </si>
  <si>
    <t>estimate: 20% reach 50+ students</t>
  </si>
  <si>
    <t>Team Prizes:</t>
  </si>
  <si>
    <t>Notes and Assumptions</t>
  </si>
  <si>
    <t>22 students on avg.</t>
  </si>
  <si>
    <t>Plan 3 (30 teams supported, lower exp., bonuses)</t>
  </si>
  <si>
    <t>Plan 4 (50 teams supported, lower exp., bonuses)</t>
  </si>
  <si>
    <t>Collegiate Initiative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</si>
</sst>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#,##0_);\(&quot;$&quot;#,##0\)"/>
    <numFmt numFmtId="42" formatCode="_(&quot;$&quot;* #,##0_);_(&quot;$&quot;* \(#,##0\);_(&quot;$&quot;* &quot;-&quot;_);_(@_)"/>
  </numFmts>
  <fonts count="49">
    <font>
      <sz val="10"/>
      <color theme="1"/>
      <name val="ArialMT"/>
      <family val="2"/>
    </font>
    <font>
      <sz val="10"/>
      <color theme="1"/>
      <name val="ArialMT"/>
      <family val="2"/>
    </font>
    <font>
      <sz val="10"/>
      <color rgb="FFFF0000"/>
      <name val="ArialMT"/>
      <family val="2"/>
    </font>
    <font>
      <sz val="16"/>
      <color theme="1"/>
      <name val="ArialMT"/>
    </font>
    <font>
      <b/>
      <i/>
      <sz val="12"/>
      <color rgb="FFFF0000"/>
      <name val="ArialMT"/>
    </font>
    <font>
      <sz val="10"/>
      <name val="ArialMT"/>
      <family val="2"/>
    </font>
    <font>
      <i/>
      <sz val="10"/>
      <color theme="1"/>
      <name val="ArialMT"/>
    </font>
    <font>
      <b/>
      <sz val="10"/>
      <color rgb="FFFF0000"/>
      <name val="ArialMT"/>
      <family val="2"/>
    </font>
    <font>
      <sz val="16"/>
      <color rgb="FFFF0000"/>
      <name val="ArialMT"/>
    </font>
    <font>
      <sz val="8"/>
      <name val="ArialMT"/>
      <family val="2"/>
    </font>
    <font>
      <b/>
      <sz val="12"/>
      <color rgb="FF0070C0"/>
      <name val="ArialMT"/>
    </font>
    <font>
      <b/>
      <sz val="12"/>
      <name val="ArialMT"/>
    </font>
    <font>
      <b/>
      <sz val="12"/>
      <color theme="1"/>
      <name val="ArialMT"/>
    </font>
    <font>
      <sz val="6"/>
      <color theme="1"/>
      <name val="ArialMT"/>
    </font>
    <font>
      <b/>
      <sz val="20"/>
      <color rgb="FF0070C0"/>
      <name val="ArialMT"/>
    </font>
    <font>
      <b/>
      <sz val="9"/>
      <name val="Arial Narrow"/>
      <family val="2"/>
    </font>
    <font>
      <b/>
      <sz val="18"/>
      <color theme="1"/>
      <name val="ArialMT"/>
    </font>
    <font>
      <sz val="15"/>
      <color theme="1"/>
      <name val="ArialMT"/>
    </font>
    <font>
      <b/>
      <i/>
      <sz val="16"/>
      <color rgb="FFFF0000"/>
      <name val="ArialMT"/>
      <family val="2"/>
    </font>
    <font>
      <sz val="16"/>
      <name val="ArialMT"/>
      <family val="2"/>
    </font>
    <font>
      <b/>
      <sz val="6"/>
      <color rgb="FF0070C0"/>
      <name val="ArialMT"/>
      <family val="2"/>
    </font>
    <font>
      <b/>
      <i/>
      <sz val="6"/>
      <color rgb="FFFF0000"/>
      <name val="ArialMT"/>
      <family val="2"/>
    </font>
    <font>
      <sz val="6"/>
      <name val="ArialMT"/>
      <family val="2"/>
    </font>
    <font>
      <b/>
      <sz val="11"/>
      <name val="ArialMT"/>
    </font>
    <font>
      <u/>
      <sz val="10"/>
      <color theme="10"/>
      <name val="ArialMT"/>
      <family val="2"/>
    </font>
    <font>
      <u/>
      <sz val="10"/>
      <color theme="11"/>
      <name val="ArialMT"/>
      <family val="2"/>
    </font>
    <font>
      <sz val="10"/>
      <color theme="1"/>
      <name val="ArialMT"/>
      <family val="2"/>
    </font>
    <font>
      <i/>
      <sz val="12"/>
      <color theme="1"/>
      <name val="ArialMT"/>
    </font>
    <font>
      <b/>
      <sz val="10"/>
      <name val="ArialMT"/>
      <family val="2"/>
    </font>
    <font>
      <b/>
      <i/>
      <sz val="12"/>
      <color rgb="FF0070C0"/>
      <name val="ArialMT"/>
    </font>
    <font>
      <b/>
      <sz val="10"/>
      <color rgb="FF0070C0"/>
      <name val="ArialMT"/>
      <family val="2"/>
    </font>
    <font>
      <sz val="16"/>
      <color rgb="FFFF40FF"/>
      <name val="ArialMT"/>
    </font>
    <font>
      <b/>
      <i/>
      <sz val="11"/>
      <color rgb="FFFF40FF"/>
      <name val="ArialMT"/>
    </font>
    <font>
      <b/>
      <i/>
      <sz val="11"/>
      <color theme="1"/>
      <name val="ArialMT"/>
    </font>
    <font>
      <b/>
      <sz val="11"/>
      <color rgb="FF0070C0"/>
      <name val="ArialMT"/>
    </font>
    <font>
      <sz val="9"/>
      <color theme="1"/>
      <name val="Arial Narrow"/>
      <family val="2"/>
    </font>
    <font>
      <sz val="9"/>
      <color rgb="FFFF0000"/>
      <name val="Arial Narrow"/>
      <family val="2"/>
    </font>
    <font>
      <b/>
      <sz val="9"/>
      <color rgb="FF0070C0"/>
      <name val="Arial Narrow"/>
      <family val="2"/>
    </font>
    <font>
      <b/>
      <i/>
      <sz val="10"/>
      <color rgb="FFFF40FF"/>
      <name val="ArialMT"/>
    </font>
    <font>
      <b/>
      <i/>
      <sz val="10"/>
      <color rgb="FFFF0000"/>
      <name val="ArialMT"/>
      <family val="2"/>
    </font>
    <font>
      <sz val="10"/>
      <color theme="1"/>
      <name val="Arial Narrow"/>
      <family val="2"/>
    </font>
    <font>
      <b/>
      <i/>
      <sz val="6"/>
      <color rgb="FFFF40FF"/>
      <name val="ArialMT"/>
    </font>
    <font>
      <sz val="6"/>
      <color theme="1"/>
      <name val="Arial Narrow"/>
      <family val="2"/>
    </font>
    <font>
      <sz val="11"/>
      <color theme="1"/>
      <name val="ArialMT"/>
      <family val="2"/>
    </font>
    <font>
      <b/>
      <i/>
      <sz val="10"/>
      <color theme="1"/>
      <name val="ArialMT"/>
    </font>
    <font>
      <sz val="14"/>
      <color theme="1"/>
      <name val="ArialMT"/>
      <family val="2"/>
    </font>
    <font>
      <b/>
      <i/>
      <sz val="11"/>
      <name val="ArialMT"/>
    </font>
    <font>
      <b/>
      <i/>
      <sz val="16"/>
      <name val="ArialMT"/>
    </font>
    <font>
      <sz val="12"/>
      <color rgb="FFFF0000"/>
      <name val="ArialMT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2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0" fillId="0" borderId="0" xfId="0" applyAlignment="1">
      <alignment vertical="top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0" fillId="0" borderId="2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left" vertical="center" indent="1"/>
    </xf>
    <xf numFmtId="0" fontId="10" fillId="0" borderId="7" xfId="0" applyFont="1" applyBorder="1" applyAlignment="1">
      <alignment horizontal="left" vertical="center" indent="1"/>
    </xf>
    <xf numFmtId="37" fontId="0" fillId="0" borderId="10" xfId="0" applyNumberFormat="1" applyFont="1" applyBorder="1" applyAlignment="1">
      <alignment horizontal="center" vertical="center"/>
    </xf>
    <xf numFmtId="37" fontId="0" fillId="0" borderId="2" xfId="0" applyNumberFormat="1" applyFont="1" applyBorder="1" applyAlignment="1">
      <alignment horizontal="center" vertical="center"/>
    </xf>
    <xf numFmtId="37" fontId="0" fillId="0" borderId="0" xfId="0" applyNumberFormat="1" applyFont="1" applyBorder="1" applyAlignment="1">
      <alignment vertical="center"/>
    </xf>
    <xf numFmtId="37" fontId="0" fillId="0" borderId="0" xfId="0" applyNumberFormat="1" applyFont="1" applyBorder="1" applyAlignment="1">
      <alignment horizontal="center" vertical="center"/>
    </xf>
    <xf numFmtId="37" fontId="0" fillId="0" borderId="7" xfId="0" applyNumberFormat="1" applyFont="1" applyBorder="1" applyAlignment="1">
      <alignment horizontal="center" vertical="center"/>
    </xf>
    <xf numFmtId="37" fontId="2" fillId="0" borderId="0" xfId="0" applyNumberFormat="1" applyFont="1" applyBorder="1" applyAlignment="1">
      <alignment horizontal="center" vertical="center"/>
    </xf>
    <xf numFmtId="37" fontId="0" fillId="0" borderId="0" xfId="0" applyNumberFormat="1" applyFont="1" applyBorder="1" applyAlignment="1">
      <alignment horizontal="right" vertical="center"/>
    </xf>
    <xf numFmtId="37" fontId="7" fillId="0" borderId="0" xfId="0" applyNumberFormat="1" applyFont="1" applyBorder="1" applyAlignment="1">
      <alignment horizontal="center" vertical="center"/>
    </xf>
    <xf numFmtId="37" fontId="13" fillId="0" borderId="0" xfId="0" applyNumberFormat="1" applyFont="1" applyBorder="1" applyAlignment="1">
      <alignment horizontal="center" vertical="center"/>
    </xf>
    <xf numFmtId="37" fontId="0" fillId="0" borderId="0" xfId="0" applyNumberFormat="1" applyFont="1" applyAlignment="1">
      <alignment horizontal="center" vertical="center"/>
    </xf>
    <xf numFmtId="0" fontId="29" fillId="0" borderId="7" xfId="0" applyFont="1" applyBorder="1" applyAlignment="1">
      <alignment vertical="center"/>
    </xf>
    <xf numFmtId="0" fontId="30" fillId="0" borderId="7" xfId="0" applyFont="1" applyBorder="1" applyAlignment="1">
      <alignment vertical="center"/>
    </xf>
    <xf numFmtId="37" fontId="30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7" fillId="0" borderId="10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3" fillId="0" borderId="2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10" xfId="0" applyFont="1" applyBorder="1" applyAlignment="1">
      <alignment vertical="center"/>
    </xf>
    <xf numFmtId="0" fontId="34" fillId="0" borderId="2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left" vertical="center" indent="1"/>
    </xf>
    <xf numFmtId="0" fontId="34" fillId="0" borderId="7" xfId="0" applyFont="1" applyBorder="1" applyAlignment="1">
      <alignment horizontal="left" vertical="center" indent="1"/>
    </xf>
    <xf numFmtId="0" fontId="34" fillId="0" borderId="2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37" fontId="0" fillId="0" borderId="0" xfId="0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7" fontId="35" fillId="0" borderId="0" xfId="0" applyNumberFormat="1" applyFont="1" applyFill="1" applyBorder="1" applyAlignment="1">
      <alignment vertical="center"/>
    </xf>
    <xf numFmtId="0" fontId="35" fillId="0" borderId="10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37" fontId="36" fillId="0" borderId="0" xfId="0" applyNumberFormat="1" applyFont="1" applyFill="1" applyBorder="1" applyAlignment="1">
      <alignment vertical="center"/>
    </xf>
    <xf numFmtId="37" fontId="36" fillId="0" borderId="0" xfId="0" applyNumberFormat="1" applyFont="1" applyFill="1" applyBorder="1" applyAlignment="1">
      <alignment horizontal="center" vertical="center"/>
    </xf>
    <xf numFmtId="5" fontId="0" fillId="0" borderId="0" xfId="0" applyNumberFormat="1" applyFont="1" applyAlignment="1">
      <alignment vertical="center"/>
    </xf>
    <xf numFmtId="5" fontId="30" fillId="0" borderId="0" xfId="0" applyNumberFormat="1" applyFont="1" applyAlignment="1">
      <alignment horizontal="center" vertical="center"/>
    </xf>
    <xf numFmtId="5" fontId="0" fillId="0" borderId="10" xfId="0" applyNumberFormat="1" applyFont="1" applyBorder="1" applyAlignment="1">
      <alignment vertical="center"/>
    </xf>
    <xf numFmtId="5" fontId="0" fillId="0" borderId="2" xfId="0" applyNumberFormat="1" applyFont="1" applyBorder="1" applyAlignment="1">
      <alignment horizontal="right" vertical="center"/>
    </xf>
    <xf numFmtId="5" fontId="0" fillId="0" borderId="0" xfId="0" applyNumberFormat="1" applyFont="1" applyBorder="1" applyAlignment="1">
      <alignment vertical="center"/>
    </xf>
    <xf numFmtId="5" fontId="0" fillId="0" borderId="7" xfId="0" applyNumberFormat="1" applyFont="1" applyBorder="1" applyAlignment="1">
      <alignment vertical="center"/>
    </xf>
    <xf numFmtId="5" fontId="0" fillId="0" borderId="2" xfId="0" applyNumberFormat="1" applyFont="1" applyBorder="1" applyAlignment="1">
      <alignment vertical="center"/>
    </xf>
    <xf numFmtId="5" fontId="2" fillId="0" borderId="0" xfId="0" applyNumberFormat="1" applyFont="1" applyBorder="1" applyAlignment="1">
      <alignment vertical="center"/>
    </xf>
    <xf numFmtId="5" fontId="13" fillId="0" borderId="0" xfId="0" applyNumberFormat="1" applyFont="1" applyBorder="1" applyAlignment="1">
      <alignment vertical="center"/>
    </xf>
    <xf numFmtId="5" fontId="7" fillId="0" borderId="0" xfId="0" applyNumberFormat="1" applyFont="1" applyBorder="1" applyAlignment="1">
      <alignment horizontal="center" vertical="center"/>
    </xf>
    <xf numFmtId="5" fontId="36" fillId="0" borderId="0" xfId="0" applyNumberFormat="1" applyFont="1" applyFill="1" applyBorder="1" applyAlignment="1">
      <alignment vertical="center"/>
    </xf>
    <xf numFmtId="5" fontId="12" fillId="3" borderId="10" xfId="0" applyNumberFormat="1" applyFont="1" applyFill="1" applyBorder="1" applyAlignment="1">
      <alignment vertical="center"/>
    </xf>
    <xf numFmtId="5" fontId="12" fillId="3" borderId="2" xfId="0" applyNumberFormat="1" applyFont="1" applyFill="1" applyBorder="1" applyAlignment="1">
      <alignment vertical="center"/>
    </xf>
    <xf numFmtId="5" fontId="0" fillId="3" borderId="0" xfId="0" applyNumberFormat="1" applyFont="1" applyFill="1" applyBorder="1" applyAlignment="1">
      <alignment vertical="center"/>
    </xf>
    <xf numFmtId="5" fontId="0" fillId="3" borderId="7" xfId="0" applyNumberFormat="1" applyFont="1" applyFill="1" applyBorder="1" applyAlignment="1">
      <alignment vertical="center"/>
    </xf>
    <xf numFmtId="5" fontId="7" fillId="3" borderId="0" xfId="0" applyNumberFormat="1" applyFont="1" applyFill="1" applyBorder="1" applyAlignment="1">
      <alignment vertical="center"/>
    </xf>
    <xf numFmtId="5" fontId="13" fillId="3" borderId="0" xfId="0" applyNumberFormat="1" applyFont="1" applyFill="1" applyBorder="1" applyAlignment="1">
      <alignment vertical="center"/>
    </xf>
    <xf numFmtId="0" fontId="28" fillId="0" borderId="0" xfId="0" applyFont="1" applyBorder="1" applyAlignment="1">
      <alignment horizontal="left" vertical="center" indent="2"/>
    </xf>
    <xf numFmtId="0" fontId="10" fillId="0" borderId="1" xfId="0" applyFont="1" applyBorder="1" applyAlignment="1">
      <alignment horizontal="left" vertical="center" indent="1"/>
    </xf>
    <xf numFmtId="0" fontId="10" fillId="0" borderId="4" xfId="0" applyFont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35" fillId="0" borderId="2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7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5" fontId="12" fillId="2" borderId="10" xfId="0" applyNumberFormat="1" applyFont="1" applyFill="1" applyBorder="1" applyAlignment="1">
      <alignment vertical="center"/>
    </xf>
    <xf numFmtId="5" fontId="12" fillId="2" borderId="2" xfId="0" applyNumberFormat="1" applyFont="1" applyFill="1" applyBorder="1" applyAlignment="1">
      <alignment vertical="center"/>
    </xf>
    <xf numFmtId="5" fontId="0" fillId="2" borderId="0" xfId="0" applyNumberFormat="1" applyFont="1" applyFill="1" applyBorder="1" applyAlignment="1">
      <alignment vertical="center"/>
    </xf>
    <xf numFmtId="5" fontId="0" fillId="2" borderId="7" xfId="0" applyNumberFormat="1" applyFont="1" applyFill="1" applyBorder="1" applyAlignment="1">
      <alignment vertical="center"/>
    </xf>
    <xf numFmtId="5" fontId="7" fillId="2" borderId="0" xfId="0" applyNumberFormat="1" applyFont="1" applyFill="1" applyBorder="1" applyAlignment="1">
      <alignment vertical="center"/>
    </xf>
    <xf numFmtId="5" fontId="13" fillId="2" borderId="0" xfId="0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30" fillId="0" borderId="2" xfId="0" applyFont="1" applyBorder="1" applyAlignment="1">
      <alignment vertical="center"/>
    </xf>
    <xf numFmtId="5" fontId="10" fillId="3" borderId="2" xfId="0" applyNumberFormat="1" applyFont="1" applyFill="1" applyBorder="1" applyAlignment="1">
      <alignment vertical="center"/>
    </xf>
    <xf numFmtId="5" fontId="10" fillId="2" borderId="2" xfId="0" applyNumberFormat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5" fontId="10" fillId="3" borderId="0" xfId="0" applyNumberFormat="1" applyFont="1" applyFill="1" applyBorder="1" applyAlignment="1">
      <alignment vertical="center"/>
    </xf>
    <xf numFmtId="5" fontId="10" fillId="2" borderId="0" xfId="0" applyNumberFormat="1" applyFont="1" applyFill="1" applyBorder="1" applyAlignment="1">
      <alignment vertical="center"/>
    </xf>
    <xf numFmtId="5" fontId="10" fillId="3" borderId="7" xfId="0" applyNumberFormat="1" applyFont="1" applyFill="1" applyBorder="1" applyAlignment="1">
      <alignment vertical="center"/>
    </xf>
    <xf numFmtId="5" fontId="10" fillId="2" borderId="7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5" fontId="30" fillId="0" borderId="2" xfId="0" applyNumberFormat="1" applyFont="1" applyBorder="1" applyAlignment="1">
      <alignment vertical="center"/>
    </xf>
    <xf numFmtId="9" fontId="30" fillId="0" borderId="2" xfId="5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5" fontId="30" fillId="0" borderId="0" xfId="0" applyNumberFormat="1" applyFont="1" applyBorder="1" applyAlignment="1">
      <alignment vertical="center"/>
    </xf>
    <xf numFmtId="9" fontId="30" fillId="0" borderId="0" xfId="5" applyFont="1" applyBorder="1" applyAlignment="1">
      <alignment horizontal="center" vertical="center"/>
    </xf>
    <xf numFmtId="5" fontId="30" fillId="0" borderId="7" xfId="0" applyNumberFormat="1" applyFont="1" applyBorder="1" applyAlignment="1">
      <alignment vertical="center"/>
    </xf>
    <xf numFmtId="9" fontId="30" fillId="0" borderId="7" xfId="5" applyFont="1" applyBorder="1" applyAlignment="1">
      <alignment horizontal="center" vertical="center"/>
    </xf>
    <xf numFmtId="0" fontId="37" fillId="0" borderId="3" xfId="0" applyFont="1" applyBorder="1" applyAlignment="1">
      <alignment vertical="center"/>
    </xf>
    <xf numFmtId="0" fontId="37" fillId="0" borderId="5" xfId="0" applyFont="1" applyBorder="1" applyAlignment="1">
      <alignment vertical="center"/>
    </xf>
    <xf numFmtId="0" fontId="37" fillId="0" borderId="8" xfId="0" applyFont="1" applyBorder="1" applyAlignment="1">
      <alignment vertical="center"/>
    </xf>
    <xf numFmtId="0" fontId="35" fillId="0" borderId="11" xfId="0" applyFont="1" applyBorder="1" applyAlignment="1">
      <alignment vertical="center"/>
    </xf>
    <xf numFmtId="0" fontId="35" fillId="0" borderId="3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35" fillId="0" borderId="8" xfId="0" applyFont="1" applyBorder="1" applyAlignment="1">
      <alignment vertical="center"/>
    </xf>
    <xf numFmtId="0" fontId="36" fillId="0" borderId="5" xfId="0" applyFont="1" applyBorder="1" applyAlignment="1">
      <alignment vertical="center"/>
    </xf>
    <xf numFmtId="37" fontId="0" fillId="0" borderId="5" xfId="0" applyNumberFormat="1" applyFont="1" applyBorder="1" applyAlignment="1">
      <alignment horizontal="right" vertical="center"/>
    </xf>
    <xf numFmtId="42" fontId="30" fillId="0" borderId="0" xfId="0" applyNumberFormat="1" applyFont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7" fillId="0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39" fillId="0" borderId="0" xfId="0" applyFont="1" applyBorder="1" applyAlignment="1">
      <alignment vertical="center"/>
    </xf>
    <xf numFmtId="0" fontId="40" fillId="0" borderId="0" xfId="0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0" fontId="40" fillId="0" borderId="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41" fillId="0" borderId="7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2" fillId="0" borderId="7" xfId="0" applyFont="1" applyBorder="1" applyAlignment="1">
      <alignment vertical="center"/>
    </xf>
    <xf numFmtId="5" fontId="13" fillId="0" borderId="7" xfId="0" applyNumberFormat="1" applyFont="1" applyBorder="1" applyAlignment="1">
      <alignment vertical="center"/>
    </xf>
    <xf numFmtId="37" fontId="13" fillId="0" borderId="7" xfId="0" applyNumberFormat="1" applyFont="1" applyBorder="1" applyAlignment="1">
      <alignment horizontal="center" vertical="center"/>
    </xf>
    <xf numFmtId="5" fontId="13" fillId="2" borderId="7" xfId="0" applyNumberFormat="1" applyFont="1" applyFill="1" applyBorder="1" applyAlignment="1">
      <alignment vertical="center"/>
    </xf>
    <xf numFmtId="0" fontId="42" fillId="0" borderId="7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5" fontId="13" fillId="3" borderId="7" xfId="0" applyNumberFormat="1" applyFont="1" applyFill="1" applyBorder="1" applyAlignment="1">
      <alignment vertical="center"/>
    </xf>
    <xf numFmtId="0" fontId="42" fillId="0" borderId="8" xfId="0" applyFont="1" applyBorder="1" applyAlignment="1">
      <alignment vertical="center"/>
    </xf>
    <xf numFmtId="0" fontId="43" fillId="0" borderId="0" xfId="0" applyFont="1" applyAlignment="1">
      <alignment vertical="center"/>
    </xf>
    <xf numFmtId="37" fontId="30" fillId="0" borderId="0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vertical="center"/>
    </xf>
    <xf numFmtId="5" fontId="7" fillId="0" borderId="0" xfId="0" applyNumberFormat="1" applyFont="1" applyAlignment="1">
      <alignment horizontal="center" vertical="center"/>
    </xf>
    <xf numFmtId="37" fontId="7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42" fontId="46" fillId="0" borderId="0" xfId="0" applyNumberFormat="1" applyFont="1" applyAlignment="1">
      <alignment horizontal="center" vertical="center"/>
    </xf>
    <xf numFmtId="5" fontId="46" fillId="0" borderId="0" xfId="0" applyNumberFormat="1" applyFont="1" applyAlignment="1">
      <alignment horizontal="center" vertical="center"/>
    </xf>
    <xf numFmtId="37" fontId="46" fillId="0" borderId="0" xfId="0" applyNumberFormat="1" applyFont="1" applyAlignment="1">
      <alignment horizontal="center" vertical="center"/>
    </xf>
    <xf numFmtId="42" fontId="47" fillId="0" borderId="0" xfId="0" applyNumberFormat="1" applyFont="1" applyAlignment="1">
      <alignment horizontal="center" vertical="center"/>
    </xf>
    <xf numFmtId="0" fontId="48" fillId="0" borderId="4" xfId="0" applyFont="1" applyBorder="1" applyAlignment="1">
      <alignment vertical="center"/>
    </xf>
    <xf numFmtId="37" fontId="6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left" vertical="center"/>
    </xf>
    <xf numFmtId="42" fontId="46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textRotation="90"/>
    </xf>
    <xf numFmtId="0" fontId="11" fillId="0" borderId="0" xfId="0" applyFont="1" applyBorder="1" applyAlignment="1">
      <alignment horizontal="center" vertical="center" textRotation="90"/>
    </xf>
    <xf numFmtId="42" fontId="27" fillId="2" borderId="0" xfId="0" applyNumberFormat="1" applyFont="1" applyFill="1" applyAlignment="1">
      <alignment horizontal="center" vertical="center"/>
    </xf>
    <xf numFmtId="42" fontId="27" fillId="3" borderId="0" xfId="0" applyNumberFormat="1" applyFont="1" applyFill="1" applyAlignment="1">
      <alignment horizontal="center" vertical="center"/>
    </xf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Percent" xfId="5" builtinId="5"/>
    <cellStyle name="Percent 2" xfId="6"/>
  </cellStyles>
  <dxfs count="0"/>
  <tableStyles count="0" defaultTableStyle="TableStyleMedium9" defaultPivotStyle="PivotStyleMedium7"/>
  <colors>
    <mruColors>
      <color rgb="FFFF4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  <pageSetUpPr fitToPage="1"/>
  </sheetPr>
  <dimension ref="A1:Q161"/>
  <sheetViews>
    <sheetView showGridLines="0" showZeros="0" tabSelected="1" zoomScale="120" zoomScaleNormal="120" workbookViewId="0">
      <pane ySplit="3" topLeftCell="A4" activePane="bottomLeft" state="frozen"/>
      <selection pane="bottomLeft" activeCell="I1" sqref="I1:I1048576"/>
    </sheetView>
  </sheetViews>
  <sheetFormatPr defaultColWidth="10.85546875" defaultRowHeight="20.25"/>
  <cols>
    <col min="1" max="1" width="1.85546875" style="1" customWidth="1"/>
    <col min="2" max="2" width="2.7109375" style="2" customWidth="1"/>
    <col min="3" max="3" width="7" style="2" customWidth="1"/>
    <col min="4" max="4" width="2.42578125" style="56" customWidth="1"/>
    <col min="5" max="5" width="2.7109375" style="3" customWidth="1"/>
    <col min="6" max="6" width="28.42578125" style="4" customWidth="1"/>
    <col min="7" max="7" width="7.85546875" style="74" customWidth="1"/>
    <col min="8" max="8" width="4.85546875" style="42" customWidth="1"/>
    <col min="9" max="9" width="11.42578125" style="74" customWidth="1"/>
    <col min="10" max="10" width="14.85546875" style="35" customWidth="1"/>
    <col min="11" max="11" width="12.85546875" style="46" customWidth="1"/>
    <col min="12" max="12" width="7.85546875" style="74" customWidth="1"/>
    <col min="13" max="13" width="5.85546875" style="42" customWidth="1"/>
    <col min="14" max="14" width="11.5703125" style="74" customWidth="1"/>
    <col min="15" max="15" width="14.85546875" style="35" customWidth="1"/>
    <col min="16" max="16" width="13.85546875" style="46" customWidth="1"/>
    <col min="17" max="17" width="1" style="1" customWidth="1"/>
    <col min="18" max="16384" width="10.85546875" style="1"/>
  </cols>
  <sheetData>
    <row r="1" spans="1:17" ht="23.25">
      <c r="A1" s="9"/>
      <c r="B1" s="8" t="s">
        <v>53</v>
      </c>
      <c r="C1" s="8"/>
      <c r="I1" s="74" t="s">
        <v>37</v>
      </c>
      <c r="N1" s="74" t="s">
        <v>37</v>
      </c>
    </row>
    <row r="2" spans="1:17">
      <c r="A2" s="154"/>
      <c r="E2" s="10"/>
      <c r="F2" s="11"/>
      <c r="G2" s="173" t="s">
        <v>51</v>
      </c>
      <c r="H2" s="173"/>
      <c r="I2" s="173"/>
      <c r="J2" s="173"/>
      <c r="K2" s="173"/>
      <c r="L2" s="174" t="s">
        <v>52</v>
      </c>
      <c r="M2" s="174"/>
      <c r="N2" s="174"/>
      <c r="O2" s="174"/>
      <c r="P2" s="174"/>
      <c r="Q2" s="174"/>
    </row>
    <row r="3" spans="1:17" s="163" customFormat="1">
      <c r="A3" s="166"/>
      <c r="G3" s="164" t="s">
        <v>20</v>
      </c>
      <c r="H3" s="165" t="s">
        <v>0</v>
      </c>
      <c r="I3" s="164" t="s">
        <v>19</v>
      </c>
      <c r="J3" s="170" t="s">
        <v>49</v>
      </c>
      <c r="K3" s="170"/>
      <c r="L3" s="164" t="s">
        <v>20</v>
      </c>
      <c r="M3" s="165" t="s">
        <v>0</v>
      </c>
      <c r="N3" s="164" t="s">
        <v>19</v>
      </c>
      <c r="O3" s="170" t="s">
        <v>49</v>
      </c>
      <c r="P3" s="170"/>
    </row>
    <row r="4" spans="1:17" s="5" customFormat="1" ht="12.75">
      <c r="G4" s="75"/>
      <c r="H4" s="45"/>
      <c r="I4" s="75"/>
      <c r="J4" s="155"/>
      <c r="K4" s="132"/>
      <c r="L4" s="75"/>
      <c r="M4" s="45"/>
      <c r="N4" s="75"/>
      <c r="O4" s="155"/>
      <c r="P4" s="132"/>
    </row>
    <row r="5" spans="1:17" ht="18.75">
      <c r="B5" s="27" t="s">
        <v>10</v>
      </c>
      <c r="C5" s="47"/>
      <c r="D5" s="57"/>
      <c r="E5" s="28"/>
      <c r="F5" s="29"/>
      <c r="G5" s="76"/>
      <c r="H5" s="33"/>
      <c r="I5" s="99">
        <f>SUM(I7:I9)</f>
        <v>129020</v>
      </c>
      <c r="J5" s="68" t="str">
        <f>CONCATENATE(TEXT(I5/H$12,"$0,000")," avg. per college")</f>
        <v>$4,301 avg. per college</v>
      </c>
      <c r="K5" s="68" t="str">
        <f>CONCATENATE(TEXT(I5/H$16,"$0")," avg. per student")</f>
        <v>$195 avg. per student</v>
      </c>
      <c r="L5" s="76"/>
      <c r="M5" s="33"/>
      <c r="N5" s="85">
        <f>SUM(N7:N9)</f>
        <v>171060</v>
      </c>
      <c r="O5" s="68" t="str">
        <f>CONCATENATE(TEXT(N5/M$12,"$0,000")," avg. per college")</f>
        <v>$3,421 avg. per college</v>
      </c>
      <c r="P5" s="68" t="str">
        <f>CONCATENATE(TEXT(N5/M$16,"$0")," avg. per student")</f>
        <v>$156 avg. per student</v>
      </c>
      <c r="Q5" s="126"/>
    </row>
    <row r="6" spans="1:17" s="7" customFormat="1" ht="12.75">
      <c r="D6" s="118"/>
      <c r="E6" s="156"/>
      <c r="F6" s="4"/>
      <c r="G6" s="157"/>
      <c r="H6" s="158"/>
      <c r="I6" s="157"/>
      <c r="J6" s="159"/>
      <c r="K6" s="159"/>
      <c r="L6" s="157"/>
      <c r="M6" s="158"/>
      <c r="N6" s="157"/>
      <c r="O6" s="159"/>
      <c r="P6" s="159"/>
    </row>
    <row r="7" spans="1:17" s="118" customFormat="1" ht="26.25">
      <c r="A7" s="115"/>
      <c r="B7" s="92" t="s">
        <v>21</v>
      </c>
      <c r="C7" s="30"/>
      <c r="D7" s="58"/>
      <c r="E7" s="105"/>
      <c r="F7" s="106"/>
      <c r="G7" s="116"/>
      <c r="H7" s="117">
        <f>I7/I$5</f>
        <v>0.41853976127732134</v>
      </c>
      <c r="I7" s="108">
        <f>SUMIF($C$12:$C$98,"ED. F.",I$12:I$98)</f>
        <v>54000</v>
      </c>
      <c r="J7" s="133" t="str">
        <f>CONCATENATE(TEXT(I7/H$12,"$0,000")," avg. per college")</f>
        <v>$1,800 avg. per college</v>
      </c>
      <c r="K7" s="133" t="str">
        <f>CONCATENATE(TEXT(I7/H$16,"$0")," avg. per student")</f>
        <v>$82 avg. per student</v>
      </c>
      <c r="L7" s="116"/>
      <c r="M7" s="117">
        <f>N7/N$5</f>
        <v>0.3858295334970186</v>
      </c>
      <c r="N7" s="107">
        <f>SUMIF($C$12:$C$98,"ED. F.",N$12:N$98)</f>
        <v>66000</v>
      </c>
      <c r="O7" s="133" t="str">
        <f>CONCATENATE(TEXT(N7/M$12,"$0,000")," avg. per college")</f>
        <v>$1,320 avg. per college</v>
      </c>
      <c r="P7" s="133" t="str">
        <f>CONCATENATE(TEXT(N7/M$16,"$0")," avg. per student")</f>
        <v>$60 avg. per student</v>
      </c>
      <c r="Q7" s="123"/>
    </row>
    <row r="8" spans="1:17" s="118" customFormat="1" ht="26.25">
      <c r="A8" s="115"/>
      <c r="B8" s="93" t="s">
        <v>22</v>
      </c>
      <c r="C8" s="31"/>
      <c r="D8" s="59"/>
      <c r="E8" s="109"/>
      <c r="F8" s="110"/>
      <c r="G8" s="119"/>
      <c r="H8" s="120">
        <f>I8/I$5</f>
        <v>0.46519919392342274</v>
      </c>
      <c r="I8" s="112">
        <f>SUMIF($C$12:$C$98,"ACBL",I$12:I$98)</f>
        <v>60020</v>
      </c>
      <c r="J8" s="134" t="str">
        <f>CONCATENATE(TEXT(I8/H$12,"$0,000")," avg. per college")</f>
        <v>$2,001 avg. per college</v>
      </c>
      <c r="K8" s="134" t="str">
        <f>CONCATENATE(TEXT(I8/H$16,"$0")," avg. per student")</f>
        <v>$91 avg. per student</v>
      </c>
      <c r="L8" s="119"/>
      <c r="M8" s="120">
        <f>N8/N$5</f>
        <v>0.46802291593592893</v>
      </c>
      <c r="N8" s="111">
        <f>SUMIF($C$12:$C$98,"ACBL",N$12:N$98)</f>
        <v>80060</v>
      </c>
      <c r="O8" s="134" t="str">
        <f>CONCATENATE(TEXT(N8/M$12,"$0,000")," avg. per college")</f>
        <v>$1,601 avg. per college</v>
      </c>
      <c r="P8" s="134" t="str">
        <f>CONCATENATE(TEXT(N8/M$16,"$0")," avg. per student")</f>
        <v>$73 avg. per student</v>
      </c>
      <c r="Q8" s="124"/>
    </row>
    <row r="9" spans="1:17" s="118" customFormat="1" ht="26.25">
      <c r="A9" s="115"/>
      <c r="B9" s="94" t="s">
        <v>23</v>
      </c>
      <c r="C9" s="32"/>
      <c r="D9" s="60"/>
      <c r="E9" s="43"/>
      <c r="F9" s="44"/>
      <c r="G9" s="121"/>
      <c r="H9" s="122">
        <f>I9/I$5</f>
        <v>0.11626104479925593</v>
      </c>
      <c r="I9" s="114">
        <f>SUMIF($C$12:$C$98,"UNIT",I$12:I$98)</f>
        <v>15000</v>
      </c>
      <c r="J9" s="135" t="str">
        <f>CONCATENATE(TEXT(I9/H$12,"$00")," avg. per college")</f>
        <v>$500 avg. per college</v>
      </c>
      <c r="K9" s="135" t="str">
        <f>CONCATENATE(TEXT(I9/H$16,"$0")," avg. per student")</f>
        <v>$23 avg. per student</v>
      </c>
      <c r="L9" s="121"/>
      <c r="M9" s="122">
        <f>N9/N$5</f>
        <v>0.1461475505670525</v>
      </c>
      <c r="N9" s="113">
        <f>SUMIF($C$12:$C$98,"UNIT",N$12:N$98)</f>
        <v>25000</v>
      </c>
      <c r="O9" s="135" t="str">
        <f>CONCATENATE(TEXT(N9/M$12,"$00")," avg. per college")</f>
        <v>$500 avg. per college</v>
      </c>
      <c r="P9" s="135" t="str">
        <f>CONCATENATE(TEXT(N9/M$16,"$0")," avg. per student")</f>
        <v>$23 avg. per student</v>
      </c>
      <c r="Q9" s="125"/>
    </row>
    <row r="10" spans="1:17" s="7" customFormat="1" ht="12.75">
      <c r="D10" s="118"/>
      <c r="E10" s="156"/>
      <c r="F10" s="4"/>
      <c r="G10" s="157"/>
      <c r="H10" s="158"/>
      <c r="I10" s="157"/>
      <c r="J10" s="159"/>
      <c r="K10" s="159"/>
      <c r="L10" s="157"/>
      <c r="M10" s="158"/>
      <c r="N10" s="157"/>
      <c r="O10" s="159"/>
      <c r="P10" s="159"/>
    </row>
    <row r="11" spans="1:17" ht="18.75">
      <c r="A11" s="162"/>
      <c r="B11" s="13" t="s">
        <v>9</v>
      </c>
      <c r="C11" s="48"/>
      <c r="D11" s="61"/>
      <c r="E11" s="14"/>
      <c r="F11" s="15"/>
      <c r="G11" s="77"/>
      <c r="H11" s="34"/>
      <c r="I11" s="100">
        <f>SUM(I12:I18)</f>
        <v>44700</v>
      </c>
      <c r="J11" s="69" t="str">
        <f>CONCATENATE(TEXT(I11/H$12,"$0,000")," avg. per college")</f>
        <v>$1,490 avg. per college</v>
      </c>
      <c r="K11" s="69" t="str">
        <f>CONCATENATE(TEXT(I11/H$16,"$0")," avg. per student")</f>
        <v>$68 avg. per student</v>
      </c>
      <c r="L11" s="77"/>
      <c r="M11" s="34"/>
      <c r="N11" s="86">
        <f>SUM(N12:N18)</f>
        <v>74500</v>
      </c>
      <c r="O11" s="69" t="str">
        <f>CONCATENATE(TEXT(N11/M$12,"$0,000")," avg. per college")</f>
        <v>$1,490 avg. per college</v>
      </c>
      <c r="P11" s="69" t="str">
        <f>CONCATENATE(TEXT(N11/M$16,"$0")," avg. per student")</f>
        <v>$68 avg. per student</v>
      </c>
      <c r="Q11" s="127"/>
    </row>
    <row r="12" spans="1:17">
      <c r="A12" s="162"/>
      <c r="B12" s="19"/>
      <c r="C12" s="52" t="s">
        <v>25</v>
      </c>
      <c r="D12" s="49" t="s">
        <v>41</v>
      </c>
      <c r="E12" s="17"/>
      <c r="F12" s="18"/>
      <c r="G12" s="78">
        <v>300</v>
      </c>
      <c r="H12" s="36">
        <v>30</v>
      </c>
      <c r="I12" s="101">
        <f>G12*H12</f>
        <v>9000</v>
      </c>
      <c r="J12" s="64"/>
      <c r="K12" s="64"/>
      <c r="L12" s="78">
        <v>300</v>
      </c>
      <c r="M12" s="36">
        <v>50</v>
      </c>
      <c r="N12" s="87">
        <f>L12*M12</f>
        <v>15000</v>
      </c>
      <c r="O12" s="64"/>
      <c r="P12" s="64"/>
      <c r="Q12" s="128"/>
    </row>
    <row r="13" spans="1:17">
      <c r="A13" s="162"/>
      <c r="B13" s="19"/>
      <c r="C13" s="52" t="s">
        <v>24</v>
      </c>
      <c r="D13" s="49" t="s">
        <v>27</v>
      </c>
      <c r="E13" s="17"/>
      <c r="F13" s="18"/>
      <c r="G13" s="78">
        <v>500</v>
      </c>
      <c r="H13" s="36">
        <v>30</v>
      </c>
      <c r="I13" s="101">
        <f>G13*H13</f>
        <v>15000</v>
      </c>
      <c r="J13" s="64"/>
      <c r="K13" s="64"/>
      <c r="L13" s="78">
        <v>500</v>
      </c>
      <c r="M13" s="36">
        <v>50</v>
      </c>
      <c r="N13" s="87">
        <f>L13*M13</f>
        <v>25000</v>
      </c>
      <c r="O13" s="96"/>
      <c r="P13" s="64"/>
      <c r="Q13" s="128"/>
    </row>
    <row r="14" spans="1:17">
      <c r="A14" s="162"/>
      <c r="B14" s="19"/>
      <c r="C14" s="52" t="s">
        <v>24</v>
      </c>
      <c r="D14" s="49" t="s">
        <v>38</v>
      </c>
      <c r="E14" s="17"/>
      <c r="F14" s="18"/>
      <c r="G14" s="78">
        <v>200</v>
      </c>
      <c r="H14" s="36">
        <f>H13/2</f>
        <v>15</v>
      </c>
      <c r="I14" s="101">
        <f>G14*H14</f>
        <v>3000</v>
      </c>
      <c r="J14" s="96" t="s">
        <v>44</v>
      </c>
      <c r="K14" s="64"/>
      <c r="L14" s="78">
        <v>200</v>
      </c>
      <c r="M14" s="36">
        <f>M13/2</f>
        <v>25</v>
      </c>
      <c r="N14" s="87">
        <f>L14*M14</f>
        <v>5000</v>
      </c>
      <c r="O14" s="96" t="s">
        <v>44</v>
      </c>
      <c r="P14" s="64"/>
      <c r="Q14" s="128"/>
    </row>
    <row r="15" spans="1:17">
      <c r="A15" s="162"/>
      <c r="B15" s="19"/>
      <c r="C15" s="52" t="s">
        <v>26</v>
      </c>
      <c r="D15" s="49" t="s">
        <v>43</v>
      </c>
      <c r="E15" s="17"/>
      <c r="F15" s="18"/>
      <c r="G15" s="78">
        <v>20</v>
      </c>
      <c r="H15" s="36">
        <f>H13*4</f>
        <v>120</v>
      </c>
      <c r="I15" s="101">
        <f>G15*H15</f>
        <v>2400</v>
      </c>
      <c r="J15" s="96" t="s">
        <v>45</v>
      </c>
      <c r="K15" s="64"/>
      <c r="L15" s="78">
        <v>20</v>
      </c>
      <c r="M15" s="36">
        <f>M13*4</f>
        <v>200</v>
      </c>
      <c r="N15" s="87">
        <f>L15*M15</f>
        <v>4000</v>
      </c>
      <c r="O15" s="96" t="s">
        <v>45</v>
      </c>
      <c r="P15" s="64"/>
      <c r="Q15" s="128"/>
    </row>
    <row r="16" spans="1:17">
      <c r="A16" s="162"/>
      <c r="B16" s="19"/>
      <c r="C16" s="52" t="s">
        <v>26</v>
      </c>
      <c r="D16" s="49" t="s">
        <v>29</v>
      </c>
      <c r="E16" s="17"/>
      <c r="F16" s="18"/>
      <c r="G16" s="78">
        <v>5</v>
      </c>
      <c r="H16" s="36">
        <f>22*H13</f>
        <v>660</v>
      </c>
      <c r="I16" s="101">
        <f>H16*5</f>
        <v>3300</v>
      </c>
      <c r="J16" s="96" t="s">
        <v>50</v>
      </c>
      <c r="K16" s="64"/>
      <c r="L16" s="78">
        <v>5</v>
      </c>
      <c r="M16" s="36">
        <f>22*M13</f>
        <v>1100</v>
      </c>
      <c r="N16" s="87">
        <f>M16*5</f>
        <v>5500</v>
      </c>
      <c r="O16" s="96" t="s">
        <v>50</v>
      </c>
      <c r="P16" s="64"/>
      <c r="Q16" s="128"/>
    </row>
    <row r="17" spans="1:17">
      <c r="A17" s="162"/>
      <c r="B17" s="19"/>
      <c r="C17" s="52" t="s">
        <v>26</v>
      </c>
      <c r="D17" s="49" t="s">
        <v>28</v>
      </c>
      <c r="E17" s="17"/>
      <c r="F17" s="18"/>
      <c r="G17" s="78">
        <v>400</v>
      </c>
      <c r="H17" s="36">
        <f>H13*50%</f>
        <v>15</v>
      </c>
      <c r="I17" s="101">
        <f>G17*H17</f>
        <v>6000</v>
      </c>
      <c r="J17" s="96" t="s">
        <v>46</v>
      </c>
      <c r="K17" s="64"/>
      <c r="L17" s="78">
        <v>400</v>
      </c>
      <c r="M17" s="36">
        <f>M13*50%</f>
        <v>25</v>
      </c>
      <c r="N17" s="87">
        <f>L17*M17</f>
        <v>10000</v>
      </c>
      <c r="O17" s="96" t="s">
        <v>46</v>
      </c>
      <c r="P17" s="64"/>
      <c r="Q17" s="128"/>
    </row>
    <row r="18" spans="1:17">
      <c r="A18" s="162"/>
      <c r="B18" s="24"/>
      <c r="C18" s="53" t="s">
        <v>25</v>
      </c>
      <c r="D18" s="50" t="s">
        <v>42</v>
      </c>
      <c r="E18" s="25"/>
      <c r="F18" s="26"/>
      <c r="G18" s="79">
        <v>1000</v>
      </c>
      <c r="H18" s="37">
        <f>20%*H13</f>
        <v>6</v>
      </c>
      <c r="I18" s="102">
        <f>G18*H18</f>
        <v>6000</v>
      </c>
      <c r="J18" s="97" t="s">
        <v>47</v>
      </c>
      <c r="K18" s="70"/>
      <c r="L18" s="79">
        <v>1000</v>
      </c>
      <c r="M18" s="37">
        <f>20%*M13</f>
        <v>10</v>
      </c>
      <c r="N18" s="88">
        <f>L18*M18</f>
        <v>10000</v>
      </c>
      <c r="O18" s="97" t="s">
        <v>47</v>
      </c>
      <c r="P18" s="70"/>
      <c r="Q18" s="129"/>
    </row>
    <row r="19" spans="1:17" s="7" customFormat="1" ht="12.75">
      <c r="C19" s="160"/>
      <c r="D19" s="118"/>
      <c r="E19" s="156"/>
      <c r="F19" s="4"/>
      <c r="G19" s="74"/>
      <c r="H19" s="42"/>
      <c r="I19" s="74"/>
      <c r="J19" s="161"/>
      <c r="K19" s="159"/>
      <c r="L19" s="74"/>
      <c r="M19" s="42"/>
      <c r="N19" s="74"/>
      <c r="O19" s="161"/>
      <c r="P19" s="159"/>
    </row>
    <row r="20" spans="1:17" ht="18.75">
      <c r="B20" s="13" t="s">
        <v>16</v>
      </c>
      <c r="C20" s="54"/>
      <c r="D20" s="61"/>
      <c r="E20" s="14"/>
      <c r="F20" s="15"/>
      <c r="G20" s="80"/>
      <c r="H20" s="34"/>
      <c r="I20" s="100">
        <f>SUM(I21:I28)+I38</f>
        <v>84320</v>
      </c>
      <c r="J20" s="95"/>
      <c r="K20" s="69"/>
      <c r="L20" s="80"/>
      <c r="M20" s="34"/>
      <c r="N20" s="86">
        <f>SUM(N21:N28)+N38</f>
        <v>96560</v>
      </c>
      <c r="O20" s="95"/>
      <c r="P20" s="69"/>
      <c r="Q20" s="127"/>
    </row>
    <row r="21" spans="1:17" s="6" customFormat="1">
      <c r="B21" s="16"/>
      <c r="C21" s="52"/>
      <c r="D21" s="62" t="s">
        <v>36</v>
      </c>
      <c r="E21" s="17"/>
      <c r="F21" s="18"/>
      <c r="G21" s="81"/>
      <c r="H21" s="38"/>
      <c r="I21" s="103"/>
      <c r="J21" s="98"/>
      <c r="K21" s="71"/>
      <c r="L21" s="81"/>
      <c r="M21" s="38"/>
      <c r="N21" s="89"/>
      <c r="O21" s="98"/>
      <c r="P21" s="71"/>
      <c r="Q21" s="130"/>
    </row>
    <row r="22" spans="1:17">
      <c r="B22" s="19"/>
      <c r="C22" s="52"/>
      <c r="D22" s="62"/>
      <c r="E22" s="17"/>
      <c r="F22" s="49" t="s">
        <v>1</v>
      </c>
      <c r="G22" s="78"/>
      <c r="H22" s="36"/>
      <c r="I22" s="101">
        <v>0</v>
      </c>
      <c r="J22" s="96" t="s">
        <v>34</v>
      </c>
      <c r="K22" s="64"/>
      <c r="L22" s="78"/>
      <c r="M22" s="36"/>
      <c r="N22" s="87">
        <v>0</v>
      </c>
      <c r="O22" s="96" t="s">
        <v>34</v>
      </c>
      <c r="P22" s="64"/>
      <c r="Q22" s="128"/>
    </row>
    <row r="23" spans="1:17">
      <c r="B23" s="19"/>
      <c r="C23" s="52" t="s">
        <v>26</v>
      </c>
      <c r="D23" s="62"/>
      <c r="E23" s="17"/>
      <c r="F23" s="49" t="s">
        <v>11</v>
      </c>
      <c r="G23" s="78">
        <v>100</v>
      </c>
      <c r="H23" s="36">
        <v>2</v>
      </c>
      <c r="I23" s="101">
        <f t="shared" ref="I23" si="0">IFERROR(G23*H23,"")</f>
        <v>200</v>
      </c>
      <c r="J23" s="96"/>
      <c r="K23" s="64"/>
      <c r="L23" s="78">
        <v>100</v>
      </c>
      <c r="M23" s="36">
        <v>2</v>
      </c>
      <c r="N23" s="87">
        <f t="shared" ref="N23" si="1">IFERROR(L23*M23,"")</f>
        <v>200</v>
      </c>
      <c r="O23" s="96"/>
      <c r="P23" s="64"/>
      <c r="Q23" s="128"/>
    </row>
    <row r="24" spans="1:17">
      <c r="B24" s="19"/>
      <c r="C24" s="52" t="s">
        <v>25</v>
      </c>
      <c r="D24" s="62"/>
      <c r="E24" s="17"/>
      <c r="F24" s="49" t="s">
        <v>17</v>
      </c>
      <c r="G24" s="78"/>
      <c r="H24" s="36"/>
      <c r="I24" s="101"/>
      <c r="J24" s="96" t="s">
        <v>33</v>
      </c>
      <c r="K24" s="64"/>
      <c r="L24" s="78"/>
      <c r="M24" s="36"/>
      <c r="N24" s="87"/>
      <c r="O24" s="96" t="s">
        <v>33</v>
      </c>
      <c r="P24" s="64"/>
      <c r="Q24" s="128"/>
    </row>
    <row r="25" spans="1:17">
      <c r="B25" s="19"/>
      <c r="C25" s="52"/>
      <c r="D25" s="62" t="s">
        <v>35</v>
      </c>
      <c r="E25" s="17"/>
      <c r="F25" s="18"/>
      <c r="G25" s="78"/>
      <c r="H25" s="36"/>
      <c r="I25" s="101">
        <f t="shared" ref="I25:I27" si="2">IFERROR(G25*H25,"")</f>
        <v>0</v>
      </c>
      <c r="J25" s="96"/>
      <c r="K25" s="64"/>
      <c r="L25" s="78"/>
      <c r="M25" s="36"/>
      <c r="N25" s="87">
        <f t="shared" ref="N25:N36" si="3">IFERROR(L25*M25,"")</f>
        <v>0</v>
      </c>
      <c r="O25" s="96"/>
      <c r="P25" s="64"/>
      <c r="Q25" s="128"/>
    </row>
    <row r="26" spans="1:17">
      <c r="B26" s="19"/>
      <c r="C26" s="52" t="s">
        <v>26</v>
      </c>
      <c r="D26" s="63"/>
      <c r="E26" s="20"/>
      <c r="F26" s="49" t="s">
        <v>31</v>
      </c>
      <c r="G26" s="78">
        <v>100</v>
      </c>
      <c r="H26" s="36">
        <v>12</v>
      </c>
      <c r="I26" s="101">
        <f t="shared" si="2"/>
        <v>1200</v>
      </c>
      <c r="J26" s="96"/>
      <c r="K26" s="64"/>
      <c r="L26" s="78">
        <v>100</v>
      </c>
      <c r="M26" s="36">
        <v>12</v>
      </c>
      <c r="N26" s="87">
        <f t="shared" si="3"/>
        <v>1200</v>
      </c>
      <c r="O26" s="96"/>
      <c r="P26" s="64"/>
      <c r="Q26" s="128"/>
    </row>
    <row r="27" spans="1:17" s="12" customFormat="1" ht="15">
      <c r="B27" s="21"/>
      <c r="C27" s="52"/>
      <c r="D27" s="62"/>
      <c r="E27" s="22"/>
      <c r="F27" s="23"/>
      <c r="G27" s="82"/>
      <c r="H27" s="41"/>
      <c r="I27" s="104">
        <f t="shared" si="2"/>
        <v>0</v>
      </c>
      <c r="J27" s="96"/>
      <c r="K27" s="64"/>
      <c r="L27" s="82"/>
      <c r="M27" s="41"/>
      <c r="N27" s="90">
        <f t="shared" si="3"/>
        <v>0</v>
      </c>
      <c r="O27" s="96"/>
      <c r="P27" s="64"/>
      <c r="Q27" s="128"/>
    </row>
    <row r="28" spans="1:17" s="6" customFormat="1">
      <c r="B28" s="16"/>
      <c r="C28" s="52" t="s">
        <v>24</v>
      </c>
      <c r="D28" s="62"/>
      <c r="E28" s="17" t="s">
        <v>2</v>
      </c>
      <c r="F28" s="18"/>
      <c r="G28" s="83"/>
      <c r="H28" s="40"/>
      <c r="I28" s="103">
        <f>SUM(I29:I36)</f>
        <v>36000</v>
      </c>
      <c r="J28" s="98"/>
      <c r="K28" s="71"/>
      <c r="L28" s="83"/>
      <c r="M28" s="40"/>
      <c r="N28" s="89">
        <f>SUM(N29:N36)</f>
        <v>36000</v>
      </c>
      <c r="O28" s="98"/>
      <c r="P28" s="71"/>
      <c r="Q28" s="130"/>
    </row>
    <row r="29" spans="1:17">
      <c r="B29" s="19"/>
      <c r="C29" s="52"/>
      <c r="D29" s="62"/>
      <c r="E29" s="171" t="s">
        <v>3</v>
      </c>
      <c r="F29" s="91" t="s">
        <v>8</v>
      </c>
      <c r="G29" s="78">
        <v>3000</v>
      </c>
      <c r="H29" s="36">
        <v>5</v>
      </c>
      <c r="I29" s="101">
        <f t="shared" ref="I29:I36" si="4">IFERROR(G29*H29,"")</f>
        <v>15000</v>
      </c>
      <c r="J29" s="96"/>
      <c r="K29" s="64"/>
      <c r="L29" s="78">
        <v>3000</v>
      </c>
      <c r="M29" s="36">
        <v>5</v>
      </c>
      <c r="N29" s="87">
        <f t="shared" si="3"/>
        <v>15000</v>
      </c>
      <c r="O29" s="96"/>
      <c r="P29" s="64"/>
      <c r="Q29" s="128"/>
    </row>
    <row r="30" spans="1:17">
      <c r="B30" s="19"/>
      <c r="C30" s="52"/>
      <c r="D30" s="62"/>
      <c r="E30" s="171"/>
      <c r="F30" s="91" t="s">
        <v>4</v>
      </c>
      <c r="G30" s="78">
        <v>2000</v>
      </c>
      <c r="H30" s="36">
        <v>5</v>
      </c>
      <c r="I30" s="101">
        <f t="shared" si="4"/>
        <v>10000</v>
      </c>
      <c r="J30" s="96"/>
      <c r="K30" s="64"/>
      <c r="L30" s="78">
        <v>2000</v>
      </c>
      <c r="M30" s="36">
        <v>5</v>
      </c>
      <c r="N30" s="87">
        <f t="shared" si="3"/>
        <v>10000</v>
      </c>
      <c r="O30" s="96"/>
      <c r="P30" s="64"/>
      <c r="Q30" s="128"/>
    </row>
    <row r="31" spans="1:17">
      <c r="B31" s="19"/>
      <c r="C31" s="52"/>
      <c r="D31" s="62"/>
      <c r="E31" s="171"/>
      <c r="F31" s="91" t="s">
        <v>5</v>
      </c>
      <c r="G31" s="78">
        <v>1000</v>
      </c>
      <c r="H31" s="36">
        <v>5</v>
      </c>
      <c r="I31" s="101">
        <f t="shared" si="4"/>
        <v>5000</v>
      </c>
      <c r="J31" s="96"/>
      <c r="K31" s="64"/>
      <c r="L31" s="78">
        <v>1000</v>
      </c>
      <c r="M31" s="36">
        <v>5</v>
      </c>
      <c r="N31" s="87">
        <f t="shared" si="3"/>
        <v>5000</v>
      </c>
      <c r="O31" s="96"/>
      <c r="P31" s="64"/>
      <c r="Q31" s="128"/>
    </row>
    <row r="32" spans="1:17">
      <c r="B32" s="19"/>
      <c r="C32" s="52"/>
      <c r="D32" s="62"/>
      <c r="E32" s="171"/>
      <c r="F32" s="91" t="s">
        <v>6</v>
      </c>
      <c r="G32" s="78">
        <v>500</v>
      </c>
      <c r="H32" s="36">
        <v>5</v>
      </c>
      <c r="I32" s="101">
        <f t="shared" si="4"/>
        <v>2500</v>
      </c>
      <c r="J32" s="96"/>
      <c r="K32" s="64"/>
      <c r="L32" s="78">
        <v>500</v>
      </c>
      <c r="M32" s="36">
        <v>5</v>
      </c>
      <c r="N32" s="87">
        <f t="shared" si="3"/>
        <v>2500</v>
      </c>
      <c r="O32" s="96"/>
      <c r="P32" s="64"/>
      <c r="Q32" s="128"/>
    </row>
    <row r="33" spans="2:17" s="7" customFormat="1" ht="12.75">
      <c r="B33" s="136"/>
      <c r="C33" s="137"/>
      <c r="D33" s="110"/>
      <c r="E33" s="138"/>
      <c r="F33" s="49"/>
      <c r="G33" s="78"/>
      <c r="H33" s="36"/>
      <c r="I33" s="101">
        <f t="shared" si="4"/>
        <v>0</v>
      </c>
      <c r="J33" s="139"/>
      <c r="K33" s="140"/>
      <c r="L33" s="78"/>
      <c r="M33" s="36"/>
      <c r="N33" s="87">
        <f t="shared" si="3"/>
        <v>0</v>
      </c>
      <c r="O33" s="139"/>
      <c r="P33" s="140"/>
      <c r="Q33" s="141"/>
    </row>
    <row r="34" spans="2:17">
      <c r="B34" s="19"/>
      <c r="C34" s="52"/>
      <c r="D34" s="62"/>
      <c r="E34" s="172" t="s">
        <v>7</v>
      </c>
      <c r="F34" s="91" t="s">
        <v>8</v>
      </c>
      <c r="G34" s="78">
        <v>2000</v>
      </c>
      <c r="H34" s="36">
        <v>1</v>
      </c>
      <c r="I34" s="101">
        <f t="shared" si="4"/>
        <v>2000</v>
      </c>
      <c r="J34" s="96"/>
      <c r="K34" s="64"/>
      <c r="L34" s="78">
        <v>2000</v>
      </c>
      <c r="M34" s="36">
        <v>1</v>
      </c>
      <c r="N34" s="87">
        <f t="shared" si="3"/>
        <v>2000</v>
      </c>
      <c r="O34" s="96"/>
      <c r="P34" s="64"/>
      <c r="Q34" s="128"/>
    </row>
    <row r="35" spans="2:17">
      <c r="B35" s="19"/>
      <c r="C35" s="52"/>
      <c r="D35" s="62"/>
      <c r="E35" s="172"/>
      <c r="F35" s="91" t="s">
        <v>4</v>
      </c>
      <c r="G35" s="78">
        <v>1000</v>
      </c>
      <c r="H35" s="36">
        <v>1</v>
      </c>
      <c r="I35" s="101">
        <f t="shared" si="4"/>
        <v>1000</v>
      </c>
      <c r="J35" s="96"/>
      <c r="K35" s="64"/>
      <c r="L35" s="78">
        <v>1000</v>
      </c>
      <c r="M35" s="36">
        <v>1</v>
      </c>
      <c r="N35" s="87">
        <f t="shared" si="3"/>
        <v>1000</v>
      </c>
      <c r="O35" s="96"/>
      <c r="P35" s="64"/>
      <c r="Q35" s="128"/>
    </row>
    <row r="36" spans="2:17">
      <c r="B36" s="19"/>
      <c r="C36" s="52"/>
      <c r="D36" s="62"/>
      <c r="E36" s="172"/>
      <c r="F36" s="91" t="s">
        <v>5</v>
      </c>
      <c r="G36" s="78">
        <v>500</v>
      </c>
      <c r="H36" s="36">
        <v>1</v>
      </c>
      <c r="I36" s="101">
        <f t="shared" si="4"/>
        <v>500</v>
      </c>
      <c r="J36" s="96"/>
      <c r="K36" s="64"/>
      <c r="L36" s="78">
        <v>500</v>
      </c>
      <c r="M36" s="36">
        <v>1</v>
      </c>
      <c r="N36" s="87">
        <f t="shared" si="3"/>
        <v>500</v>
      </c>
      <c r="O36" s="96"/>
      <c r="P36" s="64"/>
      <c r="Q36" s="128"/>
    </row>
    <row r="37" spans="2:17" s="7" customFormat="1" ht="12.75">
      <c r="B37" s="136"/>
      <c r="C37" s="137"/>
      <c r="D37" s="110"/>
      <c r="E37" s="110"/>
      <c r="F37" s="18"/>
      <c r="G37" s="78"/>
      <c r="H37" s="36"/>
      <c r="I37" s="101"/>
      <c r="J37" s="139"/>
      <c r="K37" s="140"/>
      <c r="L37" s="78"/>
      <c r="M37" s="36"/>
      <c r="N37" s="87"/>
      <c r="O37" s="139"/>
      <c r="P37" s="140"/>
      <c r="Q37" s="141"/>
    </row>
    <row r="38" spans="2:17" s="6" customFormat="1">
      <c r="B38" s="16"/>
      <c r="C38" s="52" t="s">
        <v>26</v>
      </c>
      <c r="D38" s="62"/>
      <c r="E38" s="17" t="s">
        <v>30</v>
      </c>
      <c r="F38" s="18"/>
      <c r="G38" s="73" t="s">
        <v>39</v>
      </c>
      <c r="H38" s="72"/>
      <c r="I38" s="103">
        <f>SUM(I40:I44)</f>
        <v>46920</v>
      </c>
      <c r="J38" s="72" t="str">
        <f>CONCATENATE(TEXT(I38/(H41+H40),"$0,000")," avg. per trip")</f>
        <v>$1,020 avg. per trip</v>
      </c>
      <c r="K38" s="71"/>
      <c r="L38" s="84"/>
      <c r="M38" s="72"/>
      <c r="N38" s="89">
        <f>SUM(N40:N44)</f>
        <v>59160</v>
      </c>
      <c r="O38" s="72" t="str">
        <f>CONCATENATE(TEXT(N38/(M41+M40),"$0,000")," avg. per trip")</f>
        <v>$1,020 avg. per trip</v>
      </c>
      <c r="P38" s="71"/>
      <c r="Q38" s="130"/>
    </row>
    <row r="39" spans="2:17" s="6" customFormat="1" ht="15">
      <c r="B39" s="167"/>
      <c r="C39" s="52"/>
      <c r="D39" s="62"/>
      <c r="E39" s="17"/>
      <c r="F39" s="18"/>
      <c r="G39" s="168" t="s">
        <v>48</v>
      </c>
      <c r="H39" s="169">
        <v>8</v>
      </c>
      <c r="I39" s="103"/>
      <c r="J39" s="72"/>
      <c r="K39" s="71"/>
      <c r="L39" s="168" t="s">
        <v>48</v>
      </c>
      <c r="M39" s="169">
        <v>10</v>
      </c>
      <c r="N39" s="89"/>
      <c r="O39" s="72"/>
      <c r="P39" s="71"/>
      <c r="Q39" s="130"/>
    </row>
    <row r="40" spans="2:17" s="6" customFormat="1" ht="15">
      <c r="B40" s="167"/>
      <c r="C40" s="52"/>
      <c r="D40" s="62"/>
      <c r="E40" s="17"/>
      <c r="G40" s="168" t="s">
        <v>18</v>
      </c>
      <c r="H40" s="169">
        <f>H39*5</f>
        <v>40</v>
      </c>
      <c r="I40" s="101"/>
      <c r="J40" s="98"/>
      <c r="K40" s="71"/>
      <c r="L40" s="168" t="s">
        <v>18</v>
      </c>
      <c r="M40" s="169">
        <f>M39*5</f>
        <v>50</v>
      </c>
      <c r="N40" s="87"/>
      <c r="O40" s="98"/>
      <c r="P40" s="39"/>
      <c r="Q40" s="131"/>
    </row>
    <row r="41" spans="2:17" s="6" customFormat="1" ht="15">
      <c r="B41" s="167"/>
      <c r="C41" s="52"/>
      <c r="D41" s="62"/>
      <c r="E41" s="17"/>
      <c r="G41" s="168" t="s">
        <v>14</v>
      </c>
      <c r="H41" s="169">
        <f>H39*75%</f>
        <v>6</v>
      </c>
      <c r="I41" s="101"/>
      <c r="J41" s="96" t="s">
        <v>15</v>
      </c>
      <c r="K41" s="64"/>
      <c r="L41" s="168" t="s">
        <v>14</v>
      </c>
      <c r="M41" s="169">
        <f>ROUND(M39*75%,0)</f>
        <v>8</v>
      </c>
      <c r="N41" s="87"/>
      <c r="O41" s="96" t="s">
        <v>15</v>
      </c>
      <c r="P41" s="39"/>
      <c r="Q41" s="131"/>
    </row>
    <row r="42" spans="2:17">
      <c r="B42" s="19"/>
      <c r="C42" s="52"/>
      <c r="D42" s="62"/>
      <c r="E42" s="17"/>
      <c r="F42" s="49" t="s">
        <v>13</v>
      </c>
      <c r="G42" s="78">
        <v>80</v>
      </c>
      <c r="H42" s="36">
        <f>((H40)+H41)*4</f>
        <v>184</v>
      </c>
      <c r="I42" s="101">
        <f>IFERROR(G42*H42,"")</f>
        <v>14720</v>
      </c>
      <c r="J42" s="96" t="s">
        <v>40</v>
      </c>
      <c r="K42" s="64"/>
      <c r="L42" s="78">
        <v>80</v>
      </c>
      <c r="M42" s="36">
        <f>((M40)+M41)*4</f>
        <v>232</v>
      </c>
      <c r="N42" s="87">
        <f>IFERROR(L42*M42,"")</f>
        <v>18560</v>
      </c>
      <c r="O42" s="96" t="s">
        <v>40</v>
      </c>
      <c r="P42" s="64"/>
      <c r="Q42" s="128"/>
    </row>
    <row r="43" spans="2:17">
      <c r="B43" s="19"/>
      <c r="C43" s="52"/>
      <c r="D43" s="62"/>
      <c r="E43" s="17"/>
      <c r="F43" s="49" t="s">
        <v>32</v>
      </c>
      <c r="G43" s="78">
        <v>50</v>
      </c>
      <c r="H43" s="36">
        <f>((H40)+H41)*4</f>
        <v>184</v>
      </c>
      <c r="I43" s="101">
        <f>IFERROR(G43*H43,"")</f>
        <v>9200</v>
      </c>
      <c r="J43" s="96"/>
      <c r="K43" s="64"/>
      <c r="L43" s="78">
        <v>50</v>
      </c>
      <c r="M43" s="36">
        <f>((M40)+M41)*4</f>
        <v>232</v>
      </c>
      <c r="N43" s="87">
        <f>IFERROR(L43*M43,"")</f>
        <v>11600</v>
      </c>
      <c r="O43" s="96"/>
      <c r="P43" s="64"/>
      <c r="Q43" s="128"/>
    </row>
    <row r="44" spans="2:17">
      <c r="B44" s="19"/>
      <c r="C44" s="52"/>
      <c r="D44" s="62"/>
      <c r="E44" s="17"/>
      <c r="F44" s="49" t="s">
        <v>12</v>
      </c>
      <c r="G44" s="78">
        <v>500</v>
      </c>
      <c r="H44" s="36">
        <f>H40+H41</f>
        <v>46</v>
      </c>
      <c r="I44" s="101">
        <f>IFERROR(G44*H44,"")</f>
        <v>23000</v>
      </c>
      <c r="J44" s="96"/>
      <c r="K44" s="64"/>
      <c r="L44" s="78">
        <v>500</v>
      </c>
      <c r="M44" s="36">
        <f>M40+M41</f>
        <v>58</v>
      </c>
      <c r="N44" s="87">
        <f>IFERROR(L44*M44,"")</f>
        <v>29000</v>
      </c>
      <c r="O44" s="96"/>
      <c r="P44" s="64"/>
      <c r="Q44" s="128"/>
    </row>
    <row r="45" spans="2:17" s="12" customFormat="1" ht="8.25">
      <c r="B45" s="142"/>
      <c r="C45" s="143"/>
      <c r="D45" s="144"/>
      <c r="E45" s="145"/>
      <c r="F45" s="146"/>
      <c r="G45" s="147"/>
      <c r="H45" s="148"/>
      <c r="I45" s="149"/>
      <c r="J45" s="150"/>
      <c r="K45" s="151"/>
      <c r="L45" s="147"/>
      <c r="M45" s="148"/>
      <c r="N45" s="152"/>
      <c r="O45" s="150"/>
      <c r="P45" s="151"/>
      <c r="Q45" s="153"/>
    </row>
    <row r="46" spans="2:17">
      <c r="C46" s="55"/>
      <c r="J46" s="64"/>
      <c r="K46" s="64"/>
      <c r="O46" s="64"/>
      <c r="P46" s="64"/>
      <c r="Q46" s="66"/>
    </row>
    <row r="47" spans="2:17">
      <c r="C47" s="55"/>
      <c r="J47" s="64"/>
      <c r="K47" s="64"/>
      <c r="O47" s="64"/>
      <c r="P47" s="64"/>
      <c r="Q47" s="66"/>
    </row>
    <row r="48" spans="2:17">
      <c r="C48" s="55"/>
      <c r="J48" s="64"/>
      <c r="K48" s="64"/>
      <c r="O48" s="64"/>
      <c r="P48" s="64"/>
      <c r="Q48" s="66"/>
    </row>
    <row r="49" spans="3:17">
      <c r="C49" s="55"/>
      <c r="J49" s="64"/>
      <c r="K49" s="64"/>
      <c r="O49" s="64"/>
      <c r="P49" s="64"/>
      <c r="Q49" s="66"/>
    </row>
    <row r="50" spans="3:17">
      <c r="C50" s="55"/>
      <c r="J50" s="67"/>
      <c r="K50" s="67"/>
      <c r="O50" s="67"/>
      <c r="P50" s="67"/>
      <c r="Q50" s="66"/>
    </row>
    <row r="51" spans="3:17">
      <c r="C51" s="55"/>
      <c r="J51" s="67"/>
      <c r="K51" s="67"/>
      <c r="O51" s="67"/>
      <c r="P51" s="67"/>
      <c r="Q51" s="66"/>
    </row>
    <row r="52" spans="3:17">
      <c r="C52" s="55"/>
      <c r="J52" s="67"/>
      <c r="K52" s="67"/>
      <c r="O52" s="67"/>
      <c r="P52" s="67"/>
      <c r="Q52" s="66"/>
    </row>
    <row r="53" spans="3:17">
      <c r="C53" s="55"/>
      <c r="J53" s="67"/>
      <c r="K53" s="67"/>
      <c r="O53" s="67"/>
      <c r="P53" s="67"/>
      <c r="Q53" s="66"/>
    </row>
    <row r="54" spans="3:17">
      <c r="C54" s="55"/>
      <c r="J54" s="67"/>
      <c r="K54" s="67"/>
      <c r="O54" s="67"/>
      <c r="P54" s="67"/>
      <c r="Q54" s="66"/>
    </row>
    <row r="55" spans="3:17">
      <c r="C55" s="55"/>
      <c r="J55" s="67"/>
      <c r="K55" s="67"/>
      <c r="O55" s="67"/>
      <c r="P55" s="67"/>
      <c r="Q55" s="66"/>
    </row>
    <row r="56" spans="3:17">
      <c r="C56" s="55"/>
      <c r="J56" s="67"/>
      <c r="K56" s="67"/>
      <c r="O56" s="67"/>
      <c r="P56" s="67"/>
      <c r="Q56" s="66"/>
    </row>
    <row r="57" spans="3:17">
      <c r="C57" s="55"/>
      <c r="J57" s="67"/>
      <c r="K57" s="67"/>
      <c r="O57" s="67"/>
      <c r="P57" s="67"/>
      <c r="Q57" s="66"/>
    </row>
    <row r="58" spans="3:17">
      <c r="C58" s="55"/>
      <c r="J58" s="67"/>
      <c r="K58" s="67"/>
      <c r="O58" s="67"/>
      <c r="P58" s="67"/>
      <c r="Q58" s="66"/>
    </row>
    <row r="59" spans="3:17">
      <c r="C59" s="55"/>
      <c r="J59" s="67"/>
      <c r="K59" s="67"/>
      <c r="O59" s="67"/>
      <c r="P59" s="67"/>
      <c r="Q59" s="66"/>
    </row>
    <row r="60" spans="3:17">
      <c r="C60" s="55"/>
      <c r="J60" s="67"/>
      <c r="K60" s="67"/>
      <c r="O60" s="67"/>
      <c r="P60" s="67"/>
      <c r="Q60" s="66"/>
    </row>
    <row r="61" spans="3:17">
      <c r="C61" s="55"/>
      <c r="J61" s="67"/>
      <c r="K61" s="67"/>
      <c r="O61" s="67"/>
      <c r="P61" s="67"/>
      <c r="Q61" s="66"/>
    </row>
    <row r="62" spans="3:17">
      <c r="C62" s="55"/>
      <c r="J62" s="67"/>
      <c r="K62" s="67"/>
      <c r="O62" s="67"/>
      <c r="P62" s="67"/>
      <c r="Q62" s="66"/>
    </row>
    <row r="63" spans="3:17">
      <c r="C63" s="55"/>
      <c r="J63" s="67"/>
      <c r="K63" s="67"/>
      <c r="O63" s="67"/>
      <c r="P63" s="67"/>
      <c r="Q63" s="66"/>
    </row>
    <row r="64" spans="3:17">
      <c r="C64" s="55"/>
      <c r="J64" s="67"/>
      <c r="K64" s="67"/>
      <c r="O64" s="67"/>
      <c r="P64" s="67"/>
      <c r="Q64" s="66"/>
    </row>
    <row r="65" spans="3:17">
      <c r="C65" s="55"/>
      <c r="J65" s="67"/>
      <c r="K65" s="67"/>
      <c r="O65" s="67"/>
      <c r="P65" s="67"/>
      <c r="Q65" s="66"/>
    </row>
    <row r="66" spans="3:17">
      <c r="C66" s="55"/>
      <c r="J66" s="67"/>
      <c r="K66" s="67"/>
      <c r="O66" s="67"/>
      <c r="P66" s="67"/>
      <c r="Q66" s="66"/>
    </row>
    <row r="67" spans="3:17">
      <c r="C67" s="55"/>
      <c r="J67" s="67"/>
      <c r="K67" s="67"/>
      <c r="O67" s="67"/>
      <c r="P67" s="67"/>
      <c r="Q67" s="66"/>
    </row>
    <row r="68" spans="3:17">
      <c r="C68" s="55"/>
      <c r="J68" s="67"/>
      <c r="K68" s="67"/>
      <c r="O68" s="67"/>
      <c r="P68" s="67"/>
      <c r="Q68" s="66"/>
    </row>
    <row r="69" spans="3:17">
      <c r="C69" s="55"/>
      <c r="J69" s="67"/>
      <c r="K69" s="67"/>
      <c r="O69" s="67"/>
      <c r="P69" s="67"/>
      <c r="Q69" s="66"/>
    </row>
    <row r="70" spans="3:17">
      <c r="C70" s="55"/>
      <c r="J70" s="67"/>
      <c r="K70" s="67"/>
      <c r="O70" s="67"/>
      <c r="P70" s="67"/>
      <c r="Q70" s="66"/>
    </row>
    <row r="71" spans="3:17">
      <c r="C71" s="55"/>
      <c r="J71" s="67"/>
      <c r="K71" s="67"/>
      <c r="O71" s="67"/>
      <c r="P71" s="67"/>
      <c r="Q71" s="66"/>
    </row>
    <row r="72" spans="3:17">
      <c r="C72" s="55"/>
      <c r="J72" s="67"/>
      <c r="K72" s="67"/>
      <c r="O72" s="67"/>
      <c r="P72" s="67"/>
      <c r="Q72" s="66"/>
    </row>
    <row r="73" spans="3:17">
      <c r="C73" s="55"/>
      <c r="J73" s="67"/>
      <c r="K73" s="67"/>
      <c r="O73" s="67"/>
      <c r="P73" s="67"/>
      <c r="Q73" s="66"/>
    </row>
    <row r="74" spans="3:17">
      <c r="C74" s="55"/>
      <c r="J74" s="67"/>
      <c r="K74" s="67"/>
      <c r="O74" s="67"/>
      <c r="P74" s="67"/>
      <c r="Q74" s="66"/>
    </row>
    <row r="75" spans="3:17">
      <c r="C75" s="55"/>
      <c r="J75" s="67"/>
      <c r="K75" s="67"/>
      <c r="O75" s="67"/>
      <c r="P75" s="67"/>
      <c r="Q75" s="66"/>
    </row>
    <row r="76" spans="3:17">
      <c r="C76" s="55"/>
      <c r="J76" s="67"/>
      <c r="K76" s="67"/>
      <c r="O76" s="67"/>
      <c r="P76" s="67"/>
      <c r="Q76" s="66"/>
    </row>
    <row r="77" spans="3:17">
      <c r="C77" s="55"/>
      <c r="J77" s="67"/>
      <c r="K77" s="67"/>
      <c r="O77" s="67"/>
      <c r="P77" s="67"/>
      <c r="Q77" s="66"/>
    </row>
    <row r="78" spans="3:17">
      <c r="C78" s="55"/>
      <c r="J78" s="67"/>
      <c r="K78" s="67"/>
      <c r="O78" s="67"/>
      <c r="P78" s="67"/>
      <c r="Q78" s="66"/>
    </row>
    <row r="79" spans="3:17">
      <c r="C79" s="55"/>
      <c r="J79" s="67"/>
      <c r="K79" s="64"/>
      <c r="O79" s="67"/>
      <c r="P79" s="64"/>
      <c r="Q79" s="66"/>
    </row>
    <row r="80" spans="3:17">
      <c r="C80" s="55"/>
      <c r="J80" s="67"/>
      <c r="K80" s="64"/>
      <c r="O80" s="67"/>
      <c r="P80" s="64"/>
      <c r="Q80" s="66"/>
    </row>
    <row r="81" spans="3:17">
      <c r="C81" s="55"/>
      <c r="J81" s="67"/>
      <c r="K81" s="64"/>
      <c r="O81" s="67"/>
      <c r="P81" s="64"/>
      <c r="Q81" s="66"/>
    </row>
    <row r="82" spans="3:17">
      <c r="C82" s="55"/>
      <c r="J82" s="67"/>
      <c r="K82" s="64"/>
      <c r="O82" s="67"/>
      <c r="P82" s="64"/>
      <c r="Q82" s="66"/>
    </row>
    <row r="83" spans="3:17">
      <c r="C83" s="55"/>
      <c r="J83" s="67"/>
      <c r="K83" s="64"/>
      <c r="O83" s="67"/>
      <c r="P83" s="64"/>
      <c r="Q83" s="66"/>
    </row>
    <row r="84" spans="3:17">
      <c r="C84" s="55"/>
      <c r="J84" s="67"/>
      <c r="K84" s="64"/>
      <c r="O84" s="67"/>
      <c r="P84" s="64"/>
      <c r="Q84" s="66"/>
    </row>
    <row r="85" spans="3:17">
      <c r="C85" s="55"/>
      <c r="J85" s="67"/>
      <c r="K85" s="64"/>
      <c r="O85" s="67"/>
      <c r="P85" s="64"/>
      <c r="Q85" s="66"/>
    </row>
    <row r="86" spans="3:17">
      <c r="C86" s="55"/>
      <c r="J86" s="67"/>
      <c r="K86" s="64"/>
      <c r="O86" s="67"/>
      <c r="P86" s="64"/>
      <c r="Q86" s="66"/>
    </row>
    <row r="87" spans="3:17">
      <c r="C87" s="55"/>
      <c r="J87" s="67"/>
      <c r="K87" s="64"/>
      <c r="O87" s="67"/>
      <c r="P87" s="64"/>
      <c r="Q87" s="66"/>
    </row>
    <row r="88" spans="3:17">
      <c r="C88" s="55"/>
      <c r="J88" s="67"/>
      <c r="K88" s="64"/>
      <c r="O88" s="67"/>
      <c r="P88" s="64"/>
      <c r="Q88" s="66"/>
    </row>
    <row r="89" spans="3:17">
      <c r="C89" s="55"/>
      <c r="J89" s="67"/>
      <c r="K89" s="64"/>
      <c r="O89" s="67"/>
      <c r="P89" s="64"/>
      <c r="Q89" s="66"/>
    </row>
    <row r="90" spans="3:17">
      <c r="C90" s="55"/>
      <c r="J90" s="67"/>
      <c r="K90" s="64"/>
      <c r="O90" s="67"/>
      <c r="P90" s="64"/>
      <c r="Q90" s="66"/>
    </row>
    <row r="91" spans="3:17">
      <c r="C91" s="55"/>
      <c r="J91" s="67"/>
      <c r="K91" s="64"/>
      <c r="O91" s="67"/>
      <c r="P91" s="64"/>
      <c r="Q91" s="66"/>
    </row>
    <row r="92" spans="3:17">
      <c r="C92" s="55"/>
      <c r="J92" s="67"/>
      <c r="K92" s="64"/>
      <c r="O92" s="67"/>
      <c r="P92" s="64"/>
      <c r="Q92" s="66"/>
    </row>
    <row r="93" spans="3:17">
      <c r="C93" s="55"/>
      <c r="J93" s="67"/>
      <c r="K93" s="64"/>
      <c r="O93" s="67"/>
      <c r="P93" s="64"/>
      <c r="Q93" s="66"/>
    </row>
    <row r="94" spans="3:17">
      <c r="C94" s="55"/>
      <c r="J94" s="67"/>
      <c r="K94" s="64"/>
      <c r="O94" s="67"/>
      <c r="P94" s="64"/>
      <c r="Q94" s="66"/>
    </row>
    <row r="95" spans="3:17">
      <c r="C95" s="55"/>
      <c r="J95" s="67"/>
      <c r="K95" s="64"/>
      <c r="O95" s="67"/>
      <c r="P95" s="64"/>
      <c r="Q95" s="66"/>
    </row>
    <row r="96" spans="3:17">
      <c r="C96" s="55"/>
      <c r="J96" s="67"/>
      <c r="K96" s="64"/>
      <c r="O96" s="67"/>
      <c r="P96" s="64"/>
      <c r="Q96" s="66"/>
    </row>
    <row r="97" spans="3:17">
      <c r="C97" s="55"/>
      <c r="J97" s="67"/>
      <c r="K97" s="64"/>
      <c r="O97" s="67"/>
      <c r="P97" s="64"/>
      <c r="Q97" s="66"/>
    </row>
    <row r="98" spans="3:17">
      <c r="C98" s="55"/>
      <c r="J98" s="67"/>
      <c r="K98" s="64"/>
      <c r="O98" s="67"/>
      <c r="P98" s="64"/>
      <c r="Q98" s="66"/>
    </row>
    <row r="99" spans="3:17">
      <c r="C99" s="55"/>
      <c r="J99" s="67"/>
      <c r="K99" s="64"/>
      <c r="O99" s="67"/>
      <c r="P99" s="64"/>
      <c r="Q99" s="66"/>
    </row>
    <row r="100" spans="3:17">
      <c r="C100" s="55"/>
      <c r="J100" s="67"/>
      <c r="K100" s="64"/>
      <c r="O100" s="67"/>
      <c r="P100" s="64"/>
      <c r="Q100" s="66"/>
    </row>
    <row r="101" spans="3:17">
      <c r="C101" s="55"/>
      <c r="J101" s="67"/>
      <c r="K101" s="64"/>
      <c r="O101" s="67"/>
      <c r="P101" s="64"/>
      <c r="Q101" s="66"/>
    </row>
    <row r="102" spans="3:17">
      <c r="C102" s="55"/>
      <c r="J102" s="67"/>
      <c r="K102" s="64"/>
      <c r="O102" s="67"/>
      <c r="P102" s="64"/>
      <c r="Q102" s="66"/>
    </row>
    <row r="103" spans="3:17">
      <c r="C103" s="55"/>
      <c r="J103" s="67"/>
      <c r="K103" s="64"/>
      <c r="O103" s="67"/>
      <c r="P103" s="64"/>
      <c r="Q103" s="66"/>
    </row>
    <row r="104" spans="3:17">
      <c r="C104" s="55"/>
      <c r="J104" s="67"/>
      <c r="K104" s="64"/>
      <c r="O104" s="67"/>
      <c r="P104" s="64"/>
      <c r="Q104" s="66"/>
    </row>
    <row r="105" spans="3:17">
      <c r="C105" s="55"/>
      <c r="J105" s="67"/>
      <c r="K105" s="64"/>
      <c r="O105" s="67"/>
      <c r="P105" s="64"/>
      <c r="Q105" s="66"/>
    </row>
    <row r="106" spans="3:17">
      <c r="C106" s="55"/>
      <c r="J106" s="67"/>
      <c r="K106" s="64"/>
      <c r="O106" s="67"/>
      <c r="P106" s="64"/>
      <c r="Q106" s="66"/>
    </row>
    <row r="107" spans="3:17">
      <c r="C107" s="55"/>
      <c r="J107" s="67"/>
      <c r="K107" s="64"/>
      <c r="O107" s="67"/>
      <c r="P107" s="64"/>
      <c r="Q107" s="66"/>
    </row>
    <row r="108" spans="3:17">
      <c r="C108" s="51"/>
      <c r="J108" s="67"/>
      <c r="K108" s="64"/>
      <c r="O108" s="67"/>
      <c r="P108" s="64"/>
      <c r="Q108" s="66"/>
    </row>
    <row r="109" spans="3:17">
      <c r="C109" s="51"/>
      <c r="J109" s="67"/>
      <c r="K109" s="64"/>
      <c r="O109" s="67"/>
      <c r="P109" s="64"/>
      <c r="Q109" s="66"/>
    </row>
    <row r="110" spans="3:17">
      <c r="C110" s="51"/>
      <c r="J110" s="67"/>
      <c r="K110" s="64"/>
      <c r="O110" s="67"/>
      <c r="P110" s="64"/>
      <c r="Q110" s="66"/>
    </row>
    <row r="111" spans="3:17">
      <c r="C111" s="51"/>
      <c r="J111" s="67"/>
      <c r="K111" s="64"/>
      <c r="O111" s="67"/>
      <c r="P111" s="64"/>
      <c r="Q111" s="66"/>
    </row>
    <row r="112" spans="3:17">
      <c r="C112" s="51"/>
      <c r="J112" s="67"/>
      <c r="K112" s="64"/>
      <c r="O112" s="67"/>
      <c r="P112" s="64"/>
      <c r="Q112" s="66"/>
    </row>
    <row r="113" spans="3:17">
      <c r="C113" s="51"/>
      <c r="J113" s="67"/>
      <c r="K113" s="64"/>
      <c r="O113" s="67"/>
      <c r="P113" s="64"/>
      <c r="Q113" s="66"/>
    </row>
    <row r="114" spans="3:17">
      <c r="C114" s="51"/>
      <c r="J114" s="67"/>
      <c r="K114" s="64"/>
      <c r="O114" s="67"/>
      <c r="P114" s="64"/>
      <c r="Q114" s="66"/>
    </row>
    <row r="115" spans="3:17">
      <c r="J115" s="67"/>
      <c r="K115" s="64"/>
      <c r="O115" s="67"/>
      <c r="P115" s="64"/>
      <c r="Q115" s="66"/>
    </row>
    <row r="116" spans="3:17">
      <c r="J116" s="67"/>
      <c r="K116" s="64"/>
      <c r="O116" s="67"/>
      <c r="P116" s="64"/>
      <c r="Q116" s="66"/>
    </row>
    <row r="117" spans="3:17">
      <c r="J117" s="67"/>
      <c r="K117" s="64"/>
      <c r="O117" s="67"/>
      <c r="P117" s="64"/>
      <c r="Q117" s="66"/>
    </row>
    <row r="118" spans="3:17">
      <c r="J118" s="67"/>
      <c r="K118" s="64"/>
      <c r="O118" s="67"/>
      <c r="P118" s="64"/>
      <c r="Q118" s="66"/>
    </row>
    <row r="119" spans="3:17">
      <c r="J119" s="67"/>
      <c r="K119" s="64"/>
      <c r="O119" s="67"/>
      <c r="P119" s="64"/>
      <c r="Q119" s="66"/>
    </row>
    <row r="120" spans="3:17">
      <c r="J120" s="67"/>
      <c r="K120" s="64"/>
      <c r="O120" s="67"/>
      <c r="P120" s="64"/>
      <c r="Q120" s="66"/>
    </row>
    <row r="121" spans="3:17">
      <c r="J121" s="67"/>
      <c r="K121" s="64"/>
      <c r="O121" s="67"/>
      <c r="P121" s="64"/>
      <c r="Q121" s="66"/>
    </row>
    <row r="122" spans="3:17">
      <c r="J122" s="67"/>
      <c r="K122" s="64"/>
      <c r="O122" s="67"/>
      <c r="P122" s="64"/>
      <c r="Q122" s="66"/>
    </row>
    <row r="123" spans="3:17">
      <c r="J123" s="67"/>
      <c r="K123" s="64"/>
      <c r="O123" s="67"/>
      <c r="P123" s="64"/>
      <c r="Q123" s="66"/>
    </row>
    <row r="124" spans="3:17">
      <c r="J124" s="67"/>
      <c r="K124" s="64"/>
      <c r="O124" s="67"/>
      <c r="P124" s="64"/>
      <c r="Q124" s="66"/>
    </row>
    <row r="125" spans="3:17">
      <c r="J125" s="67"/>
      <c r="K125" s="64"/>
      <c r="O125" s="67"/>
      <c r="P125" s="64"/>
      <c r="Q125" s="66"/>
    </row>
    <row r="126" spans="3:17">
      <c r="J126" s="67"/>
      <c r="K126" s="64"/>
      <c r="O126" s="67"/>
      <c r="P126" s="64"/>
      <c r="Q126" s="66"/>
    </row>
    <row r="127" spans="3:17">
      <c r="J127" s="67"/>
      <c r="K127" s="64"/>
      <c r="O127" s="67"/>
      <c r="P127" s="64"/>
      <c r="Q127" s="66"/>
    </row>
    <row r="128" spans="3:17">
      <c r="J128" s="67"/>
      <c r="K128" s="64"/>
      <c r="O128" s="67"/>
      <c r="P128" s="64"/>
      <c r="Q128" s="66"/>
    </row>
    <row r="129" spans="10:17">
      <c r="J129" s="67"/>
      <c r="K129" s="64"/>
      <c r="O129" s="67"/>
      <c r="P129" s="64"/>
      <c r="Q129" s="66"/>
    </row>
    <row r="130" spans="10:17">
      <c r="J130" s="67"/>
      <c r="K130" s="64"/>
      <c r="O130" s="67"/>
      <c r="P130" s="64"/>
      <c r="Q130" s="66"/>
    </row>
    <row r="131" spans="10:17">
      <c r="J131" s="67"/>
      <c r="K131" s="64"/>
      <c r="O131" s="67"/>
      <c r="P131" s="64"/>
      <c r="Q131" s="66"/>
    </row>
    <row r="132" spans="10:17">
      <c r="J132" s="67"/>
      <c r="K132" s="64"/>
      <c r="O132" s="67"/>
      <c r="P132" s="64"/>
      <c r="Q132" s="66"/>
    </row>
    <row r="133" spans="10:17">
      <c r="J133" s="67"/>
      <c r="K133" s="64"/>
      <c r="O133" s="67"/>
      <c r="P133" s="64"/>
      <c r="Q133" s="66"/>
    </row>
    <row r="134" spans="10:17">
      <c r="J134" s="67"/>
      <c r="K134" s="64"/>
      <c r="O134" s="67"/>
      <c r="P134" s="64"/>
      <c r="Q134" s="66"/>
    </row>
    <row r="135" spans="10:17">
      <c r="J135" s="67"/>
      <c r="K135" s="64"/>
      <c r="O135" s="67"/>
      <c r="P135" s="64"/>
      <c r="Q135" s="66"/>
    </row>
    <row r="136" spans="10:17">
      <c r="J136" s="67"/>
      <c r="O136" s="67"/>
      <c r="Q136" s="66"/>
    </row>
    <row r="137" spans="10:17">
      <c r="J137" s="67"/>
      <c r="O137" s="67"/>
      <c r="Q137" s="66"/>
    </row>
    <row r="138" spans="10:17">
      <c r="J138" s="67"/>
      <c r="O138" s="67"/>
      <c r="Q138" s="66"/>
    </row>
    <row r="139" spans="10:17">
      <c r="J139" s="67"/>
      <c r="O139" s="67"/>
      <c r="Q139" s="66"/>
    </row>
    <row r="140" spans="10:17">
      <c r="J140" s="67"/>
      <c r="O140" s="67"/>
      <c r="Q140" s="66"/>
    </row>
    <row r="141" spans="10:17">
      <c r="J141" s="67"/>
      <c r="O141" s="67"/>
      <c r="Q141" s="66"/>
    </row>
    <row r="142" spans="10:17">
      <c r="J142" s="67"/>
      <c r="O142" s="67"/>
      <c r="Q142" s="66"/>
    </row>
    <row r="143" spans="10:17">
      <c r="J143" s="67"/>
      <c r="O143" s="67"/>
      <c r="Q143" s="66"/>
    </row>
    <row r="144" spans="10:17">
      <c r="J144" s="67"/>
      <c r="O144" s="67"/>
      <c r="Q144" s="66"/>
    </row>
    <row r="145" spans="10:15">
      <c r="J145" s="65"/>
      <c r="O145" s="65"/>
    </row>
    <row r="146" spans="10:15">
      <c r="J146" s="65"/>
      <c r="O146" s="65"/>
    </row>
    <row r="147" spans="10:15">
      <c r="J147" s="65"/>
      <c r="O147" s="65"/>
    </row>
    <row r="148" spans="10:15">
      <c r="J148" s="65"/>
      <c r="O148" s="65"/>
    </row>
    <row r="149" spans="10:15">
      <c r="J149" s="65"/>
      <c r="O149" s="65"/>
    </row>
    <row r="150" spans="10:15">
      <c r="J150" s="65"/>
      <c r="O150" s="65"/>
    </row>
    <row r="151" spans="10:15">
      <c r="J151" s="65"/>
      <c r="O151" s="65"/>
    </row>
    <row r="152" spans="10:15">
      <c r="J152" s="65"/>
      <c r="O152" s="65"/>
    </row>
    <row r="153" spans="10:15">
      <c r="J153" s="65"/>
      <c r="O153" s="65"/>
    </row>
    <row r="154" spans="10:15">
      <c r="J154" s="65"/>
      <c r="O154" s="65"/>
    </row>
    <row r="155" spans="10:15">
      <c r="J155" s="65"/>
      <c r="O155" s="65"/>
    </row>
    <row r="156" spans="10:15">
      <c r="J156" s="65"/>
      <c r="O156" s="65"/>
    </row>
    <row r="157" spans="10:15">
      <c r="J157" s="65"/>
      <c r="O157" s="65"/>
    </row>
    <row r="158" spans="10:15">
      <c r="J158" s="65"/>
      <c r="O158" s="65"/>
    </row>
    <row r="159" spans="10:15">
      <c r="J159" s="65"/>
      <c r="O159" s="65"/>
    </row>
    <row r="160" spans="10:15">
      <c r="J160" s="65"/>
      <c r="O160" s="65"/>
    </row>
    <row r="161" spans="10:15">
      <c r="J161" s="65"/>
      <c r="O161" s="65"/>
    </row>
  </sheetData>
  <mergeCells count="6">
    <mergeCell ref="O3:P3"/>
    <mergeCell ref="E29:E32"/>
    <mergeCell ref="E34:E36"/>
    <mergeCell ref="G2:K2"/>
    <mergeCell ref="J3:K3"/>
    <mergeCell ref="L2:Q2"/>
  </mergeCells>
  <phoneticPr fontId="9" type="noConversion"/>
  <printOptions horizontalCentered="1"/>
  <pageMargins left="0.31496062992125984" right="0.31496062992125984" top="0.39370078740157483" bottom="0.39370078740157483" header="0.30000000000000004" footer="0.30000000000000004"/>
  <pageSetup scale="6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budget</vt:lpstr>
      <vt:lpstr>_teams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Storch</dc:creator>
  <cp:lastModifiedBy>Bahar Gidwani</cp:lastModifiedBy>
  <cp:lastPrinted>2017-09-05T22:10:01Z</cp:lastPrinted>
  <dcterms:created xsi:type="dcterms:W3CDTF">2017-08-18T15:55:05Z</dcterms:created>
  <dcterms:modified xsi:type="dcterms:W3CDTF">2017-09-05T22:10:16Z</dcterms:modified>
</cp:coreProperties>
</file>